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adaniltd-my.sharepoint.com/personal/30105967_adani_com/Documents/1. SPVs/MERC/ATIL/MYT Filing/Final by sir/Revised Petition/For Upload/"/>
    </mc:Choice>
  </mc:AlternateContent>
  <xr:revisionPtr revIDLastSave="3721" documentId="8_{2A8897C5-56CA-406F-8586-5804045873DA}" xr6:coauthVersionLast="47" xr6:coauthVersionMax="47" xr10:uidLastSave="{606C1CD5-C843-44EF-8126-5CD90033E566}"/>
  <bookViews>
    <workbookView xWindow="-120" yWindow="-120" windowWidth="20730" windowHeight="11040" tabRatio="897" firstSheet="1" activeTab="1" xr2:uid="{00000000-000D-0000-FFFF-FFFF00000000}"/>
  </bookViews>
  <sheets>
    <sheet name="Index" sheetId="44" r:id="rId1"/>
    <sheet name="F1 " sheetId="2" r:id="rId2"/>
    <sheet name="F2" sheetId="65" r:id="rId3"/>
    <sheet name="F2.1 " sheetId="61" r:id="rId4"/>
    <sheet name="F2.2" sheetId="66" r:id="rId5"/>
    <sheet name="F2.3" sheetId="67" r:id="rId6"/>
    <sheet name="F2.4" sheetId="68" r:id="rId7"/>
    <sheet name="F2.5" sheetId="69" r:id="rId8"/>
    <sheet name="F3" sheetId="91" r:id="rId9"/>
    <sheet name="F3.1" sheetId="72" r:id="rId10"/>
    <sheet name="F3.2" sheetId="73" r:id="rId11"/>
    <sheet name="F3.3" sheetId="74" r:id="rId12"/>
    <sheet name="F4" sheetId="98" r:id="rId13"/>
    <sheet name="F4.1 (E) Exisiting" sheetId="99" r:id="rId14"/>
    <sheet name="F4.1 (N) New" sheetId="100" r:id="rId15"/>
    <sheet name="F5" sheetId="58" r:id="rId16"/>
    <sheet name="F6" sheetId="77" r:id="rId17"/>
    <sheet name="F7" sheetId="3" r:id="rId18"/>
    <sheet name="F8" sheetId="14" r:id="rId19"/>
    <sheet name="F9" sheetId="101" r:id="rId20"/>
    <sheet name="F10" sheetId="76" r:id="rId21"/>
    <sheet name="F11" sheetId="90" r:id="rId22"/>
    <sheet name="F12" sheetId="94" r:id="rId23"/>
    <sheet name="F13" sheetId="79" r:id="rId24"/>
    <sheet name="F14.1" sheetId="80" state="hidden" r:id="rId25"/>
    <sheet name="F14.2" sheetId="81" state="hidden" r:id="rId26"/>
    <sheet name="F14.3" sheetId="82" state="hidden" r:id="rId27"/>
    <sheet name="F14.4" sheetId="83" state="hidden" r:id="rId28"/>
    <sheet name="F14.5" sheetId="84" state="hidden" r:id="rId29"/>
    <sheet name="F14.6" sheetId="85" state="hidden" r:id="rId30"/>
    <sheet name="F 14.7" sheetId="86" state="hidden" r:id="rId31"/>
    <sheet name="F14.8" sheetId="87" state="hidden" r:id="rId32"/>
    <sheet name="F14.9" sheetId="88" state="hidden" r:id="rId33"/>
    <sheet name="F15 - Extra" sheetId="96" state="hidden" r:id="rId34"/>
    <sheet name="F15" sheetId="110" r:id="rId35"/>
    <sheet name="Carrying Cost" sheetId="107" r:id="rId36"/>
    <sheet name="Revenue Gap (Surplus)" sheetId="108" r:id="rId37"/>
    <sheet name="InSTS Revenue" sheetId="109" r:id="rId38"/>
  </sheets>
  <definedNames>
    <definedName name="\a" localSheetId="34">#REF!</definedName>
    <definedName name="\a" localSheetId="13">#REF!</definedName>
    <definedName name="\a" localSheetId="14">#REF!</definedName>
    <definedName name="\a">#REF!</definedName>
    <definedName name="\b" localSheetId="34">#REF!</definedName>
    <definedName name="\b" localSheetId="13">#REF!</definedName>
    <definedName name="\b" localSheetId="14">#REF!</definedName>
    <definedName name="\b">#REF!</definedName>
    <definedName name="\c" localSheetId="34">#REF!</definedName>
    <definedName name="\c" localSheetId="13">#REF!</definedName>
    <definedName name="\c" localSheetId="14">#REF!</definedName>
    <definedName name="\c">#REF!</definedName>
    <definedName name="\d" localSheetId="34">#REF!</definedName>
    <definedName name="\d" localSheetId="13">#REF!</definedName>
    <definedName name="\d" localSheetId="14">#REF!</definedName>
    <definedName name="\d">#REF!</definedName>
    <definedName name="\e" localSheetId="34">#REF!</definedName>
    <definedName name="\e" localSheetId="13">#REF!</definedName>
    <definedName name="\e" localSheetId="14">#REF!</definedName>
    <definedName name="\e">#REF!</definedName>
    <definedName name="\f" localSheetId="34">#REF!</definedName>
    <definedName name="\f" localSheetId="13">#REF!</definedName>
    <definedName name="\f" localSheetId="14">#REF!</definedName>
    <definedName name="\f">#REF!</definedName>
    <definedName name="\g" localSheetId="34">#REF!</definedName>
    <definedName name="\g" localSheetId="13">#REF!</definedName>
    <definedName name="\g" localSheetId="14">#REF!</definedName>
    <definedName name="\g">#REF!</definedName>
    <definedName name="\j" localSheetId="34">#REF!</definedName>
    <definedName name="\j" localSheetId="13">#REF!</definedName>
    <definedName name="\j" localSheetId="14">#REF!</definedName>
    <definedName name="\j">#REF!</definedName>
    <definedName name="\k" localSheetId="34">#REF!</definedName>
    <definedName name="\k" localSheetId="13">#REF!</definedName>
    <definedName name="\k" localSheetId="14">#REF!</definedName>
    <definedName name="\k">#REF!</definedName>
    <definedName name="\m" localSheetId="34">#REF!</definedName>
    <definedName name="\m" localSheetId="13">#REF!</definedName>
    <definedName name="\m" localSheetId="14">#REF!</definedName>
    <definedName name="\m">#REF!</definedName>
    <definedName name="\n" localSheetId="34">#REF!</definedName>
    <definedName name="\n" localSheetId="13">#REF!</definedName>
    <definedName name="\n" localSheetId="14">#REF!</definedName>
    <definedName name="\n">#REF!</definedName>
    <definedName name="\o" localSheetId="34">#REF!</definedName>
    <definedName name="\o" localSheetId="13">#REF!</definedName>
    <definedName name="\o" localSheetId="14">#REF!</definedName>
    <definedName name="\o">#REF!</definedName>
    <definedName name="\p" localSheetId="34">#REF!</definedName>
    <definedName name="\p" localSheetId="13">#REF!</definedName>
    <definedName name="\p" localSheetId="14">#REF!</definedName>
    <definedName name="\p">#REF!</definedName>
    <definedName name="\s" localSheetId="34">#REF!</definedName>
    <definedName name="\s" localSheetId="13">#REF!</definedName>
    <definedName name="\s" localSheetId="14">#REF!</definedName>
    <definedName name="\s">#REF!</definedName>
    <definedName name="\t" localSheetId="34">#REF!</definedName>
    <definedName name="\t" localSheetId="13">#REF!</definedName>
    <definedName name="\t" localSheetId="14">#REF!</definedName>
    <definedName name="\t">#REF!</definedName>
    <definedName name="\w" localSheetId="34">#REF!</definedName>
    <definedName name="\w" localSheetId="13">#REF!</definedName>
    <definedName name="\w" localSheetId="14">#REF!</definedName>
    <definedName name="\w">#REF!</definedName>
    <definedName name="\x" localSheetId="34">#REF!</definedName>
    <definedName name="\x" localSheetId="13">#REF!</definedName>
    <definedName name="\x" localSheetId="14">#REF!</definedName>
    <definedName name="\x">#REF!</definedName>
    <definedName name="\z" localSheetId="34">#REF!</definedName>
    <definedName name="\z" localSheetId="13">#REF!</definedName>
    <definedName name="\z" localSheetId="14">#REF!</definedName>
    <definedName name="\z">#REF!</definedName>
    <definedName name="_" localSheetId="34">#REF!</definedName>
    <definedName name="_" localSheetId="13">#REF!</definedName>
    <definedName name="_" localSheetId="14">#REF!</definedName>
    <definedName name="_">#REF!</definedName>
    <definedName name="_.._D__D__D__D_" localSheetId="34">#REF!</definedName>
    <definedName name="_.._D__D__D__D_" localSheetId="13">#REF!</definedName>
    <definedName name="_.._D__D__D__D_" localSheetId="14">#REF!</definedName>
    <definedName name="_.._D__D__D__D_">#REF!</definedName>
    <definedName name="_________XL__ENTER_UNIT" localSheetId="34">#REF!</definedName>
    <definedName name="_________XL__ENTER_UNIT" localSheetId="13">#REF!</definedName>
    <definedName name="_________XL__ENTER_UNIT" localSheetId="14">#REF!</definedName>
    <definedName name="_________XL__ENTER_UNIT">#REF!</definedName>
    <definedName name="_______SCH6" localSheetId="13">#REF!</definedName>
    <definedName name="_______SCH6" localSheetId="14">#REF!</definedName>
    <definedName name="_______SCH6">#REF!</definedName>
    <definedName name="_______XL__ENTER_UNIT" localSheetId="34">#REF!</definedName>
    <definedName name="_______XL__ENTER_UNIT" localSheetId="13">#REF!</definedName>
    <definedName name="_______XL__ENTER_UNIT" localSheetId="14">#REF!</definedName>
    <definedName name="_______XL__ENTER_UNIT">#REF!</definedName>
    <definedName name="______SCH6" localSheetId="13">#REF!</definedName>
    <definedName name="______SCH6" localSheetId="14">#REF!</definedName>
    <definedName name="______SCH6">#REF!</definedName>
    <definedName name="______XL__ENTER_UNIT" localSheetId="34">#REF!</definedName>
    <definedName name="______XL__ENTER_UNIT" localSheetId="13">#REF!</definedName>
    <definedName name="______XL__ENTER_UNIT" localSheetId="14">#REF!</definedName>
    <definedName name="______XL__ENTER_UNIT">#REF!</definedName>
    <definedName name="_____SCH6" localSheetId="13">#REF!</definedName>
    <definedName name="_____SCH6" localSheetId="14">#REF!</definedName>
    <definedName name="_____SCH6">#REF!</definedName>
    <definedName name="____SCH6" localSheetId="13">#REF!</definedName>
    <definedName name="____SCH6" localSheetId="14">#REF!</definedName>
    <definedName name="____SCH6">#REF!</definedName>
    <definedName name="____XL__ENTER_UNIT" localSheetId="34">#REF!</definedName>
    <definedName name="____XL__ENTER_UNIT" localSheetId="13">#REF!</definedName>
    <definedName name="____XL__ENTER_UNIT" localSheetId="14">#REF!</definedName>
    <definedName name="____XL__ENTER_UNIT">#REF!</definedName>
    <definedName name="___INDEX_SHEET___ASAP_Utilities" localSheetId="34">#REF!</definedName>
    <definedName name="___INDEX_SHEET___ASAP_Utilities" localSheetId="13">#REF!</definedName>
    <definedName name="___INDEX_SHEET___ASAP_Utilities" localSheetId="14">#REF!</definedName>
    <definedName name="___INDEX_SHEET___ASAP_Utilities">#REF!</definedName>
    <definedName name="___SCH6" localSheetId="13">#REF!</definedName>
    <definedName name="___SCH6" localSheetId="14">#REF!</definedName>
    <definedName name="___SCH6">#REF!</definedName>
    <definedName name="___XL__ENTER_UNIT" localSheetId="34">#REF!</definedName>
    <definedName name="___XL__ENTER_UNIT" localSheetId="13">#REF!</definedName>
    <definedName name="___XL__ENTER_UNIT" localSheetId="14">#REF!</definedName>
    <definedName name="___XL__ENTER_UNIT">#REF!</definedName>
    <definedName name="__123Graph_A" localSheetId="21" hidden="1">#REF!</definedName>
    <definedName name="__123Graph_A" localSheetId="22" hidden="1">#REF!</definedName>
    <definedName name="__123Graph_A" localSheetId="8" hidden="1">#REF!</definedName>
    <definedName name="__123Graph_A" localSheetId="13" hidden="1">#REF!</definedName>
    <definedName name="__123Graph_A" localSheetId="14" hidden="1">#REF!</definedName>
    <definedName name="__123Graph_A" hidden="1">#REF!</definedName>
    <definedName name="__123Graph_ASTNPLF" localSheetId="21" hidden="1">#REF!</definedName>
    <definedName name="__123Graph_ASTNPLF" localSheetId="22" hidden="1">#REF!</definedName>
    <definedName name="__123Graph_ASTNPLF" localSheetId="8" hidden="1">#REF!</definedName>
    <definedName name="__123Graph_ASTNPLF" localSheetId="13" hidden="1">#REF!</definedName>
    <definedName name="__123Graph_ASTNPLF" localSheetId="14" hidden="1">#REF!</definedName>
    <definedName name="__123Graph_ASTNPLF" hidden="1">#REF!</definedName>
    <definedName name="__123Graph_B" localSheetId="21" hidden="1">#REF!</definedName>
    <definedName name="__123Graph_B" localSheetId="22" hidden="1">#REF!</definedName>
    <definedName name="__123Graph_B" localSheetId="8" hidden="1">#REF!</definedName>
    <definedName name="__123Graph_B" localSheetId="13" hidden="1">#REF!</definedName>
    <definedName name="__123Graph_B" localSheetId="14" hidden="1">#REF!</definedName>
    <definedName name="__123Graph_B" hidden="1">#REF!</definedName>
    <definedName name="__123Graph_BSTNPLF" localSheetId="21" hidden="1">#REF!</definedName>
    <definedName name="__123Graph_BSTNPLF" localSheetId="22" hidden="1">#REF!</definedName>
    <definedName name="__123Graph_BSTNPLF" localSheetId="8" hidden="1">#REF!</definedName>
    <definedName name="__123Graph_BSTNPLF" localSheetId="13" hidden="1">#REF!</definedName>
    <definedName name="__123Graph_BSTNPLF" localSheetId="14" hidden="1">#REF!</definedName>
    <definedName name="__123Graph_BSTNPLF" hidden="1">#REF!</definedName>
    <definedName name="__123Graph_C" localSheetId="21" hidden="1">#REF!</definedName>
    <definedName name="__123Graph_C" localSheetId="22" hidden="1">#REF!</definedName>
    <definedName name="__123Graph_C" localSheetId="8" hidden="1">#REF!</definedName>
    <definedName name="__123Graph_C" localSheetId="13" hidden="1">#REF!</definedName>
    <definedName name="__123Graph_C" localSheetId="14" hidden="1">#REF!</definedName>
    <definedName name="__123Graph_C" hidden="1">#REF!</definedName>
    <definedName name="__123Graph_CSTNPLF" localSheetId="21" hidden="1">#REF!</definedName>
    <definedName name="__123Graph_CSTNPLF" localSheetId="22" hidden="1">#REF!</definedName>
    <definedName name="__123Graph_CSTNPLF" localSheetId="8" hidden="1">#REF!</definedName>
    <definedName name="__123Graph_CSTNPLF" localSheetId="13" hidden="1">#REF!</definedName>
    <definedName name="__123Graph_CSTNPLF" localSheetId="14" hidden="1">#REF!</definedName>
    <definedName name="__123Graph_CSTNPLF" hidden="1">#REF!</definedName>
    <definedName name="__123Graph_X" localSheetId="21" hidden="1">#REF!</definedName>
    <definedName name="__123Graph_X" localSheetId="22" hidden="1">#REF!</definedName>
    <definedName name="__123Graph_X" localSheetId="8" hidden="1">#REF!</definedName>
    <definedName name="__123Graph_X" localSheetId="13" hidden="1">#REF!</definedName>
    <definedName name="__123Graph_X" localSheetId="14" hidden="1">#REF!</definedName>
    <definedName name="__123Graph_X" hidden="1">#REF!</definedName>
    <definedName name="__123Graph_XSTNPLF" localSheetId="21" hidden="1">#REF!</definedName>
    <definedName name="__123Graph_XSTNPLF" localSheetId="22" hidden="1">#REF!</definedName>
    <definedName name="__123Graph_XSTNPLF" localSheetId="8" hidden="1">#REF!</definedName>
    <definedName name="__123Graph_XSTNPLF" localSheetId="13" hidden="1">#REF!</definedName>
    <definedName name="__123Graph_XSTNPLF" localSheetId="14" hidden="1">#REF!</definedName>
    <definedName name="__123Graph_XSTNPLF" hidden="1">#REF!</definedName>
    <definedName name="__DOWN_10__GOTO" localSheetId="34">#REF!</definedName>
    <definedName name="__DOWN_10__GOTO" localSheetId="13">#REF!</definedName>
    <definedName name="__DOWN_10__GOTO" localSheetId="14">#REF!</definedName>
    <definedName name="__DOWN_10__GOTO">#REF!</definedName>
    <definedName name="__ES84__EW84_0." localSheetId="34">#REF!</definedName>
    <definedName name="__ES84__EW84_0." localSheetId="13">#REF!</definedName>
    <definedName name="__ES84__EW84_0." localSheetId="14">#REF!</definedName>
    <definedName name="__ES84__EW84_0.">#REF!</definedName>
    <definedName name="__GOTO_EP84__AV" localSheetId="34">#REF!</definedName>
    <definedName name="__GOTO_EP84__AV" localSheetId="13">#REF!</definedName>
    <definedName name="__GOTO_EP84__AV" localSheetId="14">#REF!</definedName>
    <definedName name="__GOTO_EP84__AV">#REF!</definedName>
    <definedName name="__SCH6" localSheetId="13">#REF!</definedName>
    <definedName name="__SCH6" localSheetId="14">#REF!</definedName>
    <definedName name="__SCH6">#REF!</definedName>
    <definedName name="__SUM_CS57..CS6" localSheetId="34">#REF!</definedName>
    <definedName name="__SUM_CS57..CS6" localSheetId="13">#REF!</definedName>
    <definedName name="__SUM_CS57..CS6" localSheetId="14">#REF!</definedName>
    <definedName name="__SUM_CS57..CS6">#REF!</definedName>
    <definedName name="__SUM_CS65..CS7" localSheetId="34">#REF!</definedName>
    <definedName name="__SUM_CS65..CS7" localSheetId="13">#REF!</definedName>
    <definedName name="__SUM_CS65..CS7" localSheetId="14">#REF!</definedName>
    <definedName name="__SUM_CS65..CS7">#REF!</definedName>
    <definedName name="__SUM_FQ20..FQ2" localSheetId="34">#REF!</definedName>
    <definedName name="__SUM_FQ20..FQ2" localSheetId="13">#REF!</definedName>
    <definedName name="__SUM_FQ20..FQ2" localSheetId="14">#REF!</definedName>
    <definedName name="__SUM_FQ20..FQ2">#REF!</definedName>
    <definedName name="__SUM_FQ28..FQ3" localSheetId="34">#REF!</definedName>
    <definedName name="__SUM_FQ28..FQ3" localSheetId="13">#REF!</definedName>
    <definedName name="__SUM_FQ28..FQ3" localSheetId="14">#REF!</definedName>
    <definedName name="__SUM_FQ28..FQ3">#REF!</definedName>
    <definedName name="__XL__ENTER_UNIT" localSheetId="34">#REF!</definedName>
    <definedName name="__XL__ENTER_UNIT" localSheetId="13">#REF!</definedName>
    <definedName name="__XL__ENTER_UNIT" localSheetId="14">#REF!</definedName>
    <definedName name="__XL__ENTER_UNIT">#REF!</definedName>
    <definedName name="_5" localSheetId="34">#REF!</definedName>
    <definedName name="_5" localSheetId="13">#REF!</definedName>
    <definedName name="_5" localSheetId="14">#REF!</definedName>
    <definedName name="_5">#REF!</definedName>
    <definedName name="_6" localSheetId="34">#REF!</definedName>
    <definedName name="_6" localSheetId="13">#REF!</definedName>
    <definedName name="_6" localSheetId="14">#REF!</definedName>
    <definedName name="_6">#REF!</definedName>
    <definedName name="_D___GOTO_GK112" localSheetId="34">#REF!</definedName>
    <definedName name="_D___GOTO_GK112" localSheetId="13">#REF!</definedName>
    <definedName name="_D___GOTO_GK112" localSheetId="14">#REF!</definedName>
    <definedName name="_D___GOTO_GK112">#REF!</definedName>
    <definedName name="_D___GOTO_GK56_" localSheetId="34">#REF!</definedName>
    <definedName name="_D___GOTO_GK56_" localSheetId="13">#REF!</definedName>
    <definedName name="_D___GOTO_GK56_" localSheetId="14">#REF!</definedName>
    <definedName name="_D___GOTO_GK56_">#REF!</definedName>
    <definedName name="_D__D___L___GOT" localSheetId="34">#REF!</definedName>
    <definedName name="_D__D___L___GOT" localSheetId="13">#REF!</definedName>
    <definedName name="_D__D___L___GOT" localSheetId="14">#REF!</definedName>
    <definedName name="_D__D___L___GOT">#REF!</definedName>
    <definedName name="_D__D__D___D__D" localSheetId="34">#REF!</definedName>
    <definedName name="_D__D__D___D__D" localSheetId="13">#REF!</definedName>
    <definedName name="_D__D__D___D__D" localSheetId="14">#REF!</definedName>
    <definedName name="_D__D__D___D__D">#REF!</definedName>
    <definedName name="_D_19__U_19_" localSheetId="34">#REF!</definedName>
    <definedName name="_D_19__U_19_" localSheetId="13">#REF!</definedName>
    <definedName name="_D_19__U_19_" localSheetId="14">#REF!</definedName>
    <definedName name="_D_19__U_19_">#REF!</definedName>
    <definedName name="_DOWN_9__RIGHT_" localSheetId="34">#REF!</definedName>
    <definedName name="_DOWN_9__RIGHT_" localSheetId="13">#REF!</definedName>
    <definedName name="_DOWN_9__RIGHT_" localSheetId="14">#REF!</definedName>
    <definedName name="_DOWN_9__RIGHT_">#REF!</definedName>
    <definedName name="_Fill" localSheetId="21" hidden="1">#REF!</definedName>
    <definedName name="_Fill" localSheetId="22" hidden="1">#REF!</definedName>
    <definedName name="_Fill" localSheetId="34" hidden="1">#REF!</definedName>
    <definedName name="_Fill" localSheetId="8" hidden="1">#REF!</definedName>
    <definedName name="_Fill" localSheetId="13" hidden="1">#REF!</definedName>
    <definedName name="_Fill" localSheetId="14" hidden="1">#REF!</definedName>
    <definedName name="_Fill" localSheetId="19" hidden="1">#REF!</definedName>
    <definedName name="_Fill" hidden="1">#REF!</definedName>
    <definedName name="_xlnm._FilterDatabase" localSheetId="27" hidden="1">'F14.4'!$C$1:$C$60</definedName>
    <definedName name="_FROM__R__R__08" localSheetId="34">#REF!</definedName>
    <definedName name="_FROM__R__R__08" localSheetId="13">#REF!</definedName>
    <definedName name="_FROM__R__R__08" localSheetId="14">#REF!</definedName>
    <definedName name="_FROM__R__R__08">#REF!</definedName>
    <definedName name="_FROM__R__R__16" localSheetId="34">#REF!</definedName>
    <definedName name="_FROM__R__R__16" localSheetId="13">#REF!</definedName>
    <definedName name="_FROM__R__R__16" localSheetId="14">#REF!</definedName>
    <definedName name="_FROM__R__R__16">#REF!</definedName>
    <definedName name="_GENERATION__R_" localSheetId="34">#REF!</definedName>
    <definedName name="_GENERATION__R_" localSheetId="13">#REF!</definedName>
    <definedName name="_GENERATION__R_" localSheetId="14">#REF!</definedName>
    <definedName name="_GENERATION__R_">#REF!</definedName>
    <definedName name="_GOTO_BT49__R__" localSheetId="34">#REF!</definedName>
    <definedName name="_GOTO_BT49__R__" localSheetId="13">#REF!</definedName>
    <definedName name="_GOTO_BT49__R__" localSheetId="14">#REF!</definedName>
    <definedName name="_GOTO_BT49__R__">#REF!</definedName>
    <definedName name="_GOTO_CF11__?__" localSheetId="34">#REF!</definedName>
    <definedName name="_GOTO_CF11__?__" localSheetId="13">#REF!</definedName>
    <definedName name="_GOTO_CF11__?__" localSheetId="14">#REF!</definedName>
    <definedName name="_GOTO_CF11__?__">#REF!</definedName>
    <definedName name="_GOTO_EO75__WEK" localSheetId="34">#REF!</definedName>
    <definedName name="_GOTO_EO75__WEK" localSheetId="13">#REF!</definedName>
    <definedName name="_GOTO_EO75__WEK" localSheetId="14">#REF!</definedName>
    <definedName name="_GOTO_EO75__WEK">#REF!</definedName>
    <definedName name="_GOTO_EP82__PEA" localSheetId="34">#REF!</definedName>
    <definedName name="_GOTO_EP82__PEA" localSheetId="13">#REF!</definedName>
    <definedName name="_GOTO_EP82__PEA" localSheetId="14">#REF!</definedName>
    <definedName name="_GOTO_EP82__PEA">#REF!</definedName>
    <definedName name="_GOTO_EP86__PER" localSheetId="34">#REF!</definedName>
    <definedName name="_GOTO_EP86__PER" localSheetId="13">#REF!</definedName>
    <definedName name="_GOTO_EP86__PER" localSheetId="14">#REF!</definedName>
    <definedName name="_GOTO_EP86__PER">#REF!</definedName>
    <definedName name="_GOTO_FO112__RV" localSheetId="34">#REF!</definedName>
    <definedName name="_GOTO_FO112__RV" localSheetId="13">#REF!</definedName>
    <definedName name="_GOTO_FO112__RV" localSheetId="14">#REF!</definedName>
    <definedName name="_GOTO_FO112__RV">#REF!</definedName>
    <definedName name="_GOTO_FO56__RV_" localSheetId="34">#REF!</definedName>
    <definedName name="_GOTO_FO56__RV_" localSheetId="13">#REF!</definedName>
    <definedName name="_GOTO_FO56__RV_" localSheetId="14">#REF!</definedName>
    <definedName name="_GOTO_FO56__RV_">#REF!</definedName>
    <definedName name="_HOME__GOTO_M14" localSheetId="34">#REF!</definedName>
    <definedName name="_HOME__GOTO_M14" localSheetId="13">#REF!</definedName>
    <definedName name="_HOME__GOTO_M14" localSheetId="14">#REF!</definedName>
    <definedName name="_HOME__GOTO_M14">#REF!</definedName>
    <definedName name="_Order1" hidden="1">255</definedName>
    <definedName name="_PLF__R__R___ES" localSheetId="34">#REF!</definedName>
    <definedName name="_PLF__R__R___ES" localSheetId="13">#REF!</definedName>
    <definedName name="_PLF__R__R___ES" localSheetId="14">#REF!</definedName>
    <definedName name="_PLF__R__R___ES">#REF!</definedName>
    <definedName name="_RV_DOWN_6__LEF" localSheetId="34">#REF!</definedName>
    <definedName name="_RV_DOWN_6__LEF" localSheetId="13">#REF!</definedName>
    <definedName name="_RV_DOWN_6__LEF" localSheetId="14">#REF!</definedName>
    <definedName name="_RV_DOWN_6__LEF">#REF!</definedName>
    <definedName name="_SCH6" localSheetId="13">#REF!</definedName>
    <definedName name="_SCH6" localSheetId="14">#REF!</definedName>
    <definedName name="_SCH6">#REF!</definedName>
    <definedName name="_SUM_DI14..DI21" localSheetId="34">#REF!</definedName>
    <definedName name="_SUM_DI14..DI21" localSheetId="13">#REF!</definedName>
    <definedName name="_SUM_DI14..DI21" localSheetId="14">#REF!</definedName>
    <definedName name="_SUM_DI14..DI21">#REF!</definedName>
    <definedName name="_SUM_DI22..DI29" localSheetId="34">#REF!</definedName>
    <definedName name="_SUM_DI22..DI29" localSheetId="13">#REF!</definedName>
    <definedName name="_SUM_DI22..DI29" localSheetId="14">#REF!</definedName>
    <definedName name="_SUM_DI22..DI29">#REF!</definedName>
    <definedName name="_U__END__U__D__" localSheetId="34">#REF!</definedName>
    <definedName name="_U__END__U__D__" localSheetId="13">#REF!</definedName>
    <definedName name="_U__END__U__D__" localSheetId="14">#REF!</definedName>
    <definedName name="_U__END__U__D__">#REF!</definedName>
    <definedName name="_U__U__END__U__" localSheetId="34">#REF!</definedName>
    <definedName name="_U__U__END__U__" localSheetId="13">#REF!</definedName>
    <definedName name="_U__U__END__U__" localSheetId="14">#REF!</definedName>
    <definedName name="_U__U__END__U__">#REF!</definedName>
    <definedName name="_U__U__U__U__U_" localSheetId="34">#REF!</definedName>
    <definedName name="_U__U__U__U__U_" localSheetId="13">#REF!</definedName>
    <definedName name="_U__U__U__U__U_" localSheetId="14">#REF!</definedName>
    <definedName name="_U__U__U__U__U_">#REF!</definedName>
    <definedName name="_WGPD_GOTO_CO10" localSheetId="34">#REF!</definedName>
    <definedName name="_WGPD_GOTO_CO10" localSheetId="13">#REF!</definedName>
    <definedName name="_WGPD_GOTO_CO10" localSheetId="14">#REF!</definedName>
    <definedName name="_WGPD_GOTO_CO10">#REF!</definedName>
    <definedName name="A" localSheetId="13">#REF!</definedName>
    <definedName name="A" localSheetId="14">#REF!</definedName>
    <definedName name="A">#REF!</definedName>
    <definedName name="achscs" localSheetId="34">#REF!</definedName>
    <definedName name="achscs">#REF!</definedName>
    <definedName name="ADL.63">#REF!</definedName>
    <definedName name="afasfasf" localSheetId="34">#REF!</definedName>
    <definedName name="afasfasf">#REF!</definedName>
    <definedName name="ahjsdhjkdh" localSheetId="34">#REF!</definedName>
    <definedName name="ahjsdhjkdh">#REF!</definedName>
    <definedName name="asaaa" localSheetId="34">#REF!</definedName>
    <definedName name="asaaa">#REF!</definedName>
    <definedName name="atyfafa" localSheetId="34">#REF!</definedName>
    <definedName name="atyfafa">#REF!</definedName>
    <definedName name="AuBhu0910">#REF!</definedName>
    <definedName name="AuBhu1011">#REF!</definedName>
    <definedName name="AuCha0910">#REF!</definedName>
    <definedName name="AV" localSheetId="34">#REF!</definedName>
    <definedName name="AV" localSheetId="13">#REF!</definedName>
    <definedName name="AV" localSheetId="14">#REF!</definedName>
    <definedName name="AV">#REF!</definedName>
    <definedName name="bgbgb" localSheetId="34">#REF!,#REF!</definedName>
    <definedName name="bgbgb">#REF!,#REF!</definedName>
    <definedName name="BuiltIn_Print_Area___0">#REF!</definedName>
    <definedName name="BuiltIn_Print_Area___0___0">#REF!</definedName>
    <definedName name="BuiltIn_Print_Area___0___0___0___0">#REF!</definedName>
    <definedName name="BuiltIn_Print_Area___0___0___0___0___0">#REF!</definedName>
    <definedName name="C_Data_1" localSheetId="13">#REF!</definedName>
    <definedName name="C_Data_1" localSheetId="14">#REF!</definedName>
    <definedName name="C_Data_1">#REF!</definedName>
    <definedName name="C_Data_2" localSheetId="13">#REF!</definedName>
    <definedName name="C_Data_2" localSheetId="14">#REF!</definedName>
    <definedName name="C_Data_2">#REF!</definedName>
    <definedName name="CM10_C_RIGHT___" localSheetId="34">#REF!</definedName>
    <definedName name="CM10_C_RIGHT___" localSheetId="13">#REF!</definedName>
    <definedName name="CM10_C_RIGHT___" localSheetId="14">#REF!</definedName>
    <definedName name="CM10_C_RIGHT___">#REF!</definedName>
    <definedName name="CV" localSheetId="34">#REF!</definedName>
    <definedName name="CV" localSheetId="13">#REF!</definedName>
    <definedName name="CV" localSheetId="14">#REF!</definedName>
    <definedName name="CV">#REF!</definedName>
    <definedName name="D">#N/A</definedName>
    <definedName name="dadfsdf" localSheetId="34">#REF!</definedName>
    <definedName name="dadfsdf">#REF!</definedName>
    <definedName name="dafsff" localSheetId="34">#REF!</definedName>
    <definedName name="dafsff">#REF!</definedName>
    <definedName name="dargad" localSheetId="34">#REF!,#REF!</definedName>
    <definedName name="dargad">#REF!,#REF!</definedName>
    <definedName name="ddd">#REF!</definedName>
    <definedName name="Debt_Pct">#REF!</definedName>
    <definedName name="dgxgfzdg" localSheetId="34">#REF!,#REF!</definedName>
    <definedName name="dgxgfzdg">#REF!,#REF!</definedName>
    <definedName name="dpc">#REF!</definedName>
    <definedName name="dsfdfADF" localSheetId="34">#REF!</definedName>
    <definedName name="dsfdfADF">#REF!</definedName>
    <definedName name="dxzxxx" localSheetId="34">#REF!,#REF!</definedName>
    <definedName name="dxzxxx">#REF!,#REF!</definedName>
    <definedName name="E_315MVA_Addl_Page1" localSheetId="34">#REF!</definedName>
    <definedName name="E_315MVA_Addl_Page1" localSheetId="13">#REF!</definedName>
    <definedName name="E_315MVA_Addl_Page1" localSheetId="14">#REF!</definedName>
    <definedName name="E_315MVA_Addl_Page1">#REF!</definedName>
    <definedName name="E_315MVA_Addl_Page2" localSheetId="34">#REF!</definedName>
    <definedName name="E_315MVA_Addl_Page2" localSheetId="13">#REF!</definedName>
    <definedName name="E_315MVA_Addl_Page2" localSheetId="14">#REF!</definedName>
    <definedName name="E_315MVA_Addl_Page2">#REF!</definedName>
    <definedName name="egtdgtgxdg" localSheetId="34">#REF!</definedName>
    <definedName name="egtdgtgxdg">#REF!</definedName>
    <definedName name="Erai_level">#REF!</definedName>
    <definedName name="Esc_AGExp">#REF!</definedName>
    <definedName name="Esc_Coal">#REF!</definedName>
    <definedName name="Esc_DomGas">#REF!</definedName>
    <definedName name="Esc_EmpExp">#REF!</definedName>
    <definedName name="Esc_LNGas">#REF!</definedName>
    <definedName name="Esc_Oil">#REF!</definedName>
    <definedName name="Esc_OtherVarCharge">#REF!</definedName>
    <definedName name="Esc_RMExp">#REF!</definedName>
    <definedName name="EscAGExp" localSheetId="34">#REF!</definedName>
    <definedName name="EscAGExp" localSheetId="13">#REF!</definedName>
    <definedName name="EscAGExp" localSheetId="14">#REF!</definedName>
    <definedName name="EscAGExp">#REF!</definedName>
    <definedName name="EscCoal" localSheetId="34">#REF!</definedName>
    <definedName name="EscCoal" localSheetId="13">#REF!</definedName>
    <definedName name="EscCoal" localSheetId="14">#REF!</definedName>
    <definedName name="EscCoal">#REF!</definedName>
    <definedName name="EscDomGas" localSheetId="34">#REF!</definedName>
    <definedName name="EscDomGas" localSheetId="13">#REF!</definedName>
    <definedName name="EscDomGas" localSheetId="14">#REF!</definedName>
    <definedName name="EscDomGas">#REF!</definedName>
    <definedName name="EscEmpExp" localSheetId="34">#REF!</definedName>
    <definedName name="EscEmpExp" localSheetId="13">#REF!</definedName>
    <definedName name="EscEmpExp" localSheetId="14">#REF!</definedName>
    <definedName name="EscEmpExp">#REF!</definedName>
    <definedName name="EscLNGas" localSheetId="34">#REF!</definedName>
    <definedName name="EscLNGas" localSheetId="13">#REF!</definedName>
    <definedName name="EscLNGas" localSheetId="14">#REF!</definedName>
    <definedName name="EscLNGas">#REF!</definedName>
    <definedName name="EscOil" localSheetId="34">#REF!</definedName>
    <definedName name="EscOil" localSheetId="13">#REF!</definedName>
    <definedName name="EscOil" localSheetId="14">#REF!</definedName>
    <definedName name="EscOil">#REF!</definedName>
    <definedName name="EscOtherIncome" localSheetId="34">#REF!</definedName>
    <definedName name="EscOtherIncome" localSheetId="13">#REF!</definedName>
    <definedName name="EscOtherIncome" localSheetId="14">#REF!</definedName>
    <definedName name="EscOtherIncome">#REF!</definedName>
    <definedName name="EscOtherVarCharge" localSheetId="34">#REF!</definedName>
    <definedName name="EscOtherVarCharge" localSheetId="13">#REF!</definedName>
    <definedName name="EscOtherVarCharge" localSheetId="14">#REF!</definedName>
    <definedName name="EscOtherVarCharge">#REF!</definedName>
    <definedName name="EscRMExp" localSheetId="34">#REF!</definedName>
    <definedName name="EscRMExp" localSheetId="13">#REF!</definedName>
    <definedName name="EscRMExp" localSheetId="14">#REF!</definedName>
    <definedName name="EscRMExp">#REF!</definedName>
    <definedName name="FAX" localSheetId="34">#REF!</definedName>
    <definedName name="FAX" localSheetId="13">#REF!</definedName>
    <definedName name="FAX" localSheetId="14">#REF!</definedName>
    <definedName name="FAX">#REF!</definedName>
    <definedName name="fdxfds" localSheetId="34">#REF!</definedName>
    <definedName name="fdxfds">#REF!</definedName>
    <definedName name="fgdgchjgd" localSheetId="34">#REF!</definedName>
    <definedName name="fgdgchjgd">#REF!</definedName>
    <definedName name="FinCharge">#REF!</definedName>
    <definedName name="fssdzfzsdffzsdf" localSheetId="34">#REF!</definedName>
    <definedName name="fssdzfzsdffzsdf">#REF!</definedName>
    <definedName name="Fuel_Exp_CY" localSheetId="34">#REF!</definedName>
    <definedName name="Fuel_Exp_CY" localSheetId="13">#REF!</definedName>
    <definedName name="Fuel_Exp_CY" localSheetId="14">#REF!</definedName>
    <definedName name="Fuel_Exp_CY">#REF!</definedName>
    <definedName name="Fuel_Exp_EY" localSheetId="34">#REF!</definedName>
    <definedName name="Fuel_Exp_EY" localSheetId="13">#REF!</definedName>
    <definedName name="Fuel_Exp_EY" localSheetId="14">#REF!</definedName>
    <definedName name="Fuel_Exp_EY">#REF!</definedName>
    <definedName name="Fuel_Exp_PY" localSheetId="34">#REF!</definedName>
    <definedName name="Fuel_Exp_PY" localSheetId="13">#REF!</definedName>
    <definedName name="Fuel_Exp_PY" localSheetId="14">#REF!</definedName>
    <definedName name="Fuel_Exp_PY">#REF!</definedName>
    <definedName name="fy" localSheetId="34">#REF!</definedName>
    <definedName name="fy">#REF!</definedName>
    <definedName name="gaga" localSheetId="34">#REF!</definedName>
    <definedName name="gaga">#REF!</definedName>
    <definedName name="gahZh" localSheetId="34">#REF!</definedName>
    <definedName name="gahZh">#REF!</definedName>
    <definedName name="gajkahuah" localSheetId="34">#REF!</definedName>
    <definedName name="gajkahuah">#REF!</definedName>
    <definedName name="gasgdskhdu" localSheetId="34">#REF!,#REF!</definedName>
    <definedName name="gasgdskhdu">#REF!,#REF!</definedName>
    <definedName name="gdgfg" localSheetId="34">#REF!,#REF!</definedName>
    <definedName name="gdgfg">#REF!,#REF!</definedName>
    <definedName name="ghhfh" localSheetId="34">#REF!</definedName>
    <definedName name="ghhfh">#REF!</definedName>
    <definedName name="GR" localSheetId="34">#REF!</definedName>
    <definedName name="GR" localSheetId="13">#REF!</definedName>
    <definedName name="GR" localSheetId="14">#REF!</definedName>
    <definedName name="GR">#REF!</definedName>
    <definedName name="gshjgshgs" localSheetId="34">#REF!</definedName>
    <definedName name="gshjgshgs">#REF!</definedName>
    <definedName name="gydgdg" localSheetId="34">#REF!,#REF!</definedName>
    <definedName name="gydgdg">#REF!,#REF!</definedName>
    <definedName name="h">#REF!</definedName>
    <definedName name="hahshuis" localSheetId="34">#REF!</definedName>
    <definedName name="hahshuis">#REF!</definedName>
    <definedName name="hasnain" localSheetId="34">#REF!</definedName>
    <definedName name="hasnain">#REF!</definedName>
    <definedName name="hdhdjh" localSheetId="34">#REF!</definedName>
    <definedName name="hdhdjh">#REF!</definedName>
    <definedName name="hgtfhdh">#REF!</definedName>
    <definedName name="hhhuh" localSheetId="34">#REF!</definedName>
    <definedName name="hhhuh">#REF!</definedName>
    <definedName name="hHzhzh" localSheetId="34">#REF!</definedName>
    <definedName name="hHzhzh">#REF!</definedName>
    <definedName name="hshhxuhxu" localSheetId="34">#REF!</definedName>
    <definedName name="hshhxuhxu">#REF!</definedName>
    <definedName name="IntRate_11">#REF!</definedName>
    <definedName name="IntRate_12">#REF!</definedName>
    <definedName name="IntRate_WC">#REF!</definedName>
    <definedName name="IntRate_WC10">#REF!</definedName>
    <definedName name="IntRate_WC11">#REF!</definedName>
    <definedName name="IntRate_WC12">#REF!</definedName>
    <definedName name="IntRate12" localSheetId="34">#REF!</definedName>
    <definedName name="IntRate12" localSheetId="13">#REF!</definedName>
    <definedName name="IntRate12" localSheetId="14">#REF!</definedName>
    <definedName name="IntRate12">#REF!</definedName>
    <definedName name="IntRate13" localSheetId="34">#REF!</definedName>
    <definedName name="IntRate13" localSheetId="13">#REF!</definedName>
    <definedName name="IntRate13" localSheetId="14">#REF!</definedName>
    <definedName name="IntRate13">#REF!</definedName>
    <definedName name="IntRateWC11" localSheetId="34">#REF!</definedName>
    <definedName name="IntRateWC11" localSheetId="13">#REF!</definedName>
    <definedName name="IntRateWC11" localSheetId="14">#REF!</definedName>
    <definedName name="IntRateWC11">#REF!</definedName>
    <definedName name="IntRateWC12" localSheetId="34">#REF!</definedName>
    <definedName name="IntRateWC12" localSheetId="13">#REF!</definedName>
    <definedName name="IntRateWC12" localSheetId="14">#REF!</definedName>
    <definedName name="IntRateWC12">#REF!</definedName>
    <definedName name="IntRateWC13" localSheetId="34">#REF!</definedName>
    <definedName name="IntRateWC13" localSheetId="13">#REF!</definedName>
    <definedName name="IntRateWC13" localSheetId="14">#REF!</definedName>
    <definedName name="IntRateWC13">#REF!</definedName>
    <definedName name="Intt_Charge_cY" localSheetId="34">#REF!,#REF!</definedName>
    <definedName name="Intt_Charge_cY" localSheetId="13">#REF!,#REF!</definedName>
    <definedName name="Intt_Charge_cY" localSheetId="14">#REF!,#REF!</definedName>
    <definedName name="Intt_Charge_cY">#REF!,#REF!</definedName>
    <definedName name="Intt_Charge_cy_1">#REF!,#REF!</definedName>
    <definedName name="Intt_Charge_eY" localSheetId="34">#REF!,#REF!</definedName>
    <definedName name="Intt_Charge_eY" localSheetId="13">#REF!,#REF!</definedName>
    <definedName name="Intt_Charge_eY" localSheetId="14">#REF!,#REF!</definedName>
    <definedName name="Intt_Charge_eY">#REF!,#REF!</definedName>
    <definedName name="Intt_Charge_ey_1">#REF!,#REF!</definedName>
    <definedName name="Intt_Charge_PY" localSheetId="34">#REF!,#REF!</definedName>
    <definedName name="Intt_Charge_PY" localSheetId="13">#REF!,#REF!</definedName>
    <definedName name="Intt_Charge_PY" localSheetId="14">#REF!,#REF!</definedName>
    <definedName name="Intt_Charge_PY">#REF!,#REF!</definedName>
    <definedName name="Intt_Charge_py_1">#REF!,#REF!</definedName>
    <definedName name="IsCircular" localSheetId="13">#REF!</definedName>
    <definedName name="IsCircular" localSheetId="14">#REF!</definedName>
    <definedName name="IsCircular">#REF!</definedName>
    <definedName name="jjkjklj" localSheetId="34">#REF!,#REF!</definedName>
    <definedName name="jjkjklj">#REF!,#REF!</definedName>
    <definedName name="jjskjsklj" localSheetId="34">#REF!</definedName>
    <definedName name="jjskjsklj">#REF!</definedName>
    <definedName name="jsjssij" localSheetId="34">#REF!</definedName>
    <definedName name="jsjssij">#REF!</definedName>
    <definedName name="K2000_">#N/A</definedName>
    <definedName name="kishor" localSheetId="34">#REF!</definedName>
    <definedName name="kishor">#REF!</definedName>
    <definedName name="kkJJ" localSheetId="34">#REF!</definedName>
    <definedName name="kkJJ">#REF!</definedName>
    <definedName name="ksokskosk" localSheetId="34">#REF!</definedName>
    <definedName name="ksokskosk">#REF!</definedName>
    <definedName name="llJkljl" localSheetId="34">#REF!</definedName>
    <definedName name="llJkljl">#REF!</definedName>
    <definedName name="LTR_M_NEW" localSheetId="34">#REF!</definedName>
    <definedName name="LTR_M_NEW" localSheetId="13">#REF!</definedName>
    <definedName name="LTR_M_NEW" localSheetId="14">#REF!</definedName>
    <definedName name="LTR_M_NEW">#REF!</definedName>
    <definedName name="LTR_MOR" localSheetId="34">#REF!</definedName>
    <definedName name="LTR_MOR" localSheetId="13">#REF!</definedName>
    <definedName name="LTR_MOR" localSheetId="14">#REF!</definedName>
    <definedName name="LTR_MOR">#REF!</definedName>
    <definedName name="new" localSheetId="21" hidden="1">#REF!</definedName>
    <definedName name="new" localSheetId="22" hidden="1">#REF!</definedName>
    <definedName name="new" localSheetId="8" hidden="1">#REF!</definedName>
    <definedName name="new" localSheetId="13" hidden="1">#REF!</definedName>
    <definedName name="new" localSheetId="14" hidden="1">#REF!</definedName>
    <definedName name="new" localSheetId="19" hidden="1">#REF!</definedName>
    <definedName name="new" hidden="1">#REF!</definedName>
    <definedName name="nnkklj" localSheetId="34">#REF!</definedName>
    <definedName name="nnkklj">#REF!</definedName>
    <definedName name="O" localSheetId="34">#REF!</definedName>
    <definedName name="O" localSheetId="13">#REF!</definedName>
    <definedName name="O" localSheetId="14">#REF!</definedName>
    <definedName name="O">#REF!</definedName>
    <definedName name="Olklkk" localSheetId="34">#REF!</definedName>
    <definedName name="Olklkk">#REF!</definedName>
    <definedName name="p" localSheetId="34">#REF!</definedName>
    <definedName name="p" localSheetId="13">#REF!</definedName>
    <definedName name="p" localSheetId="14">#REF!</definedName>
    <definedName name="p">#REF!</definedName>
    <definedName name="PAGE1" localSheetId="34">#REF!</definedName>
    <definedName name="PAGE1" localSheetId="13">#REF!</definedName>
    <definedName name="PAGE1" localSheetId="14">#REF!</definedName>
    <definedName name="PAGE1">#REF!</definedName>
    <definedName name="page10" localSheetId="34">#REF!</definedName>
    <definedName name="page10" localSheetId="13">#REF!</definedName>
    <definedName name="page10" localSheetId="14">#REF!</definedName>
    <definedName name="page10">#REF!</definedName>
    <definedName name="PAGE10_6" localSheetId="34">#REF!</definedName>
    <definedName name="PAGE10_6" localSheetId="13">#REF!</definedName>
    <definedName name="PAGE10_6" localSheetId="14">#REF!</definedName>
    <definedName name="PAGE10_6">#REF!</definedName>
    <definedName name="PAGE11_6" localSheetId="34">#REF!</definedName>
    <definedName name="PAGE11_6" localSheetId="13">#REF!</definedName>
    <definedName name="PAGE11_6" localSheetId="14">#REF!</definedName>
    <definedName name="PAGE11_6">#REF!</definedName>
    <definedName name="PAGE12_6" localSheetId="34">#REF!</definedName>
    <definedName name="PAGE12_6" localSheetId="13">#REF!</definedName>
    <definedName name="PAGE12_6" localSheetId="14">#REF!</definedName>
    <definedName name="PAGE12_6">#REF!</definedName>
    <definedName name="PAGE14" localSheetId="34">#REF!</definedName>
    <definedName name="PAGE14" localSheetId="13">#REF!</definedName>
    <definedName name="PAGE14" localSheetId="14">#REF!</definedName>
    <definedName name="PAGE14">#REF!</definedName>
    <definedName name="PAGE15" localSheetId="34">#REF!</definedName>
    <definedName name="PAGE15" localSheetId="13">#REF!</definedName>
    <definedName name="PAGE15" localSheetId="14">#REF!</definedName>
    <definedName name="PAGE15">#REF!</definedName>
    <definedName name="PAGE16" localSheetId="34">#REF!</definedName>
    <definedName name="PAGE16" localSheetId="13">#REF!</definedName>
    <definedName name="PAGE16" localSheetId="14">#REF!</definedName>
    <definedName name="PAGE16">#REF!</definedName>
    <definedName name="PAGE17" localSheetId="34">#REF!</definedName>
    <definedName name="PAGE17" localSheetId="13">#REF!</definedName>
    <definedName name="PAGE17" localSheetId="14">#REF!</definedName>
    <definedName name="PAGE17">#REF!</definedName>
    <definedName name="PAGE18" localSheetId="34">#REF!</definedName>
    <definedName name="PAGE18" localSheetId="13">#REF!</definedName>
    <definedName name="PAGE18" localSheetId="14">#REF!</definedName>
    <definedName name="PAGE18">#REF!</definedName>
    <definedName name="PAGE19" localSheetId="34">#REF!</definedName>
    <definedName name="PAGE19" localSheetId="13">#REF!</definedName>
    <definedName name="PAGE19" localSheetId="14">#REF!</definedName>
    <definedName name="PAGE19">#REF!</definedName>
    <definedName name="PAGE2" localSheetId="34">#REF!</definedName>
    <definedName name="PAGE2" localSheetId="13">#REF!</definedName>
    <definedName name="PAGE2" localSheetId="14">#REF!</definedName>
    <definedName name="PAGE2">#REF!</definedName>
    <definedName name="PAGE2_6" localSheetId="34">#REF!</definedName>
    <definedName name="PAGE2_6" localSheetId="13">#REF!</definedName>
    <definedName name="PAGE2_6" localSheetId="14">#REF!</definedName>
    <definedName name="PAGE2_6">#REF!</definedName>
    <definedName name="PAGE20" localSheetId="34">#REF!</definedName>
    <definedName name="PAGE20" localSheetId="13">#REF!</definedName>
    <definedName name="PAGE20" localSheetId="14">#REF!</definedName>
    <definedName name="PAGE20">#REF!</definedName>
    <definedName name="PAGE21" localSheetId="34">#REF!</definedName>
    <definedName name="PAGE21" localSheetId="13">#REF!</definedName>
    <definedName name="PAGE21" localSheetId="14">#REF!</definedName>
    <definedName name="PAGE21">#REF!</definedName>
    <definedName name="PAGE210" localSheetId="34">#REF!</definedName>
    <definedName name="PAGE210" localSheetId="13">#REF!</definedName>
    <definedName name="PAGE210" localSheetId="14">#REF!</definedName>
    <definedName name="PAGE210">#REF!</definedName>
    <definedName name="PAGE22" localSheetId="34">#REF!</definedName>
    <definedName name="PAGE22" localSheetId="13">#REF!</definedName>
    <definedName name="PAGE22" localSheetId="14">#REF!</definedName>
    <definedName name="PAGE22">#REF!</definedName>
    <definedName name="PAGE23" localSheetId="34">#REF!</definedName>
    <definedName name="PAGE23" localSheetId="13">#REF!</definedName>
    <definedName name="PAGE23" localSheetId="14">#REF!</definedName>
    <definedName name="PAGE23">#REF!</definedName>
    <definedName name="PAGE24" localSheetId="34">#REF!</definedName>
    <definedName name="PAGE24" localSheetId="13">#REF!</definedName>
    <definedName name="PAGE24" localSheetId="14">#REF!</definedName>
    <definedName name="PAGE24">#REF!</definedName>
    <definedName name="PAGE25" localSheetId="34">#REF!</definedName>
    <definedName name="PAGE25" localSheetId="13">#REF!</definedName>
    <definedName name="PAGE25" localSheetId="14">#REF!</definedName>
    <definedName name="PAGE25">#REF!</definedName>
    <definedName name="PAGE26" localSheetId="34">#REF!</definedName>
    <definedName name="PAGE26" localSheetId="13">#REF!</definedName>
    <definedName name="PAGE26" localSheetId="14">#REF!</definedName>
    <definedName name="PAGE26">#REF!</definedName>
    <definedName name="PAGE27" localSheetId="34">#REF!</definedName>
    <definedName name="PAGE27" localSheetId="13">#REF!</definedName>
    <definedName name="PAGE27" localSheetId="14">#REF!</definedName>
    <definedName name="PAGE27">#REF!</definedName>
    <definedName name="PAGE28" localSheetId="34">#REF!</definedName>
    <definedName name="PAGE28" localSheetId="13">#REF!</definedName>
    <definedName name="PAGE28" localSheetId="14">#REF!</definedName>
    <definedName name="PAGE28">#REF!</definedName>
    <definedName name="PAGE29" localSheetId="34">#REF!</definedName>
    <definedName name="PAGE29" localSheetId="13">#REF!</definedName>
    <definedName name="PAGE29" localSheetId="14">#REF!</definedName>
    <definedName name="PAGE29">#REF!</definedName>
    <definedName name="PAGE3_6" localSheetId="34">#REF!</definedName>
    <definedName name="PAGE3_6" localSheetId="13">#REF!</definedName>
    <definedName name="PAGE3_6" localSheetId="14">#REF!</definedName>
    <definedName name="PAGE3_6">#REF!</definedName>
    <definedName name="page34" localSheetId="34">#REF!</definedName>
    <definedName name="page34" localSheetId="13">#REF!</definedName>
    <definedName name="page34" localSheetId="14">#REF!</definedName>
    <definedName name="page34">#REF!</definedName>
    <definedName name="Page35" localSheetId="34">#REF!</definedName>
    <definedName name="Page35" localSheetId="13">#REF!</definedName>
    <definedName name="Page35" localSheetId="14">#REF!</definedName>
    <definedName name="Page35">#REF!</definedName>
    <definedName name="PAGE4_6" localSheetId="34">#REF!</definedName>
    <definedName name="PAGE4_6" localSheetId="13">#REF!</definedName>
    <definedName name="PAGE4_6" localSheetId="14">#REF!</definedName>
    <definedName name="PAGE4_6">#REF!</definedName>
    <definedName name="PAGE5_6" localSheetId="34">#REF!</definedName>
    <definedName name="PAGE5_6" localSheetId="13">#REF!</definedName>
    <definedName name="PAGE5_6" localSheetId="14">#REF!</definedName>
    <definedName name="PAGE5_6">#REF!</definedName>
    <definedName name="page50" localSheetId="34">#REF!</definedName>
    <definedName name="page50" localSheetId="13">#REF!</definedName>
    <definedName name="page50" localSheetId="14">#REF!</definedName>
    <definedName name="page50">#REF!</definedName>
    <definedName name="page51" localSheetId="34">#REF!</definedName>
    <definedName name="page51" localSheetId="13">#REF!</definedName>
    <definedName name="page51" localSheetId="14">#REF!</definedName>
    <definedName name="page51">#REF!</definedName>
    <definedName name="page52" localSheetId="34">#REF!</definedName>
    <definedName name="page52" localSheetId="13">#REF!</definedName>
    <definedName name="page52" localSheetId="14">#REF!</definedName>
    <definedName name="page52">#REF!</definedName>
    <definedName name="PAGE6" localSheetId="34">#REF!</definedName>
    <definedName name="PAGE6" localSheetId="13">#REF!</definedName>
    <definedName name="PAGE6" localSheetId="14">#REF!</definedName>
    <definedName name="PAGE6">#REF!</definedName>
    <definedName name="PAGE6_6" localSheetId="34">#REF!</definedName>
    <definedName name="PAGE6_6" localSheetId="13">#REF!</definedName>
    <definedName name="PAGE6_6" localSheetId="14">#REF!</definedName>
    <definedName name="PAGE6_6">#REF!</definedName>
    <definedName name="PAGE7" localSheetId="34">#REF!</definedName>
    <definedName name="PAGE7" localSheetId="13">#REF!</definedName>
    <definedName name="PAGE7" localSheetId="14">#REF!</definedName>
    <definedName name="PAGE7">#REF!</definedName>
    <definedName name="PAGE7_6" localSheetId="34">#REF!</definedName>
    <definedName name="PAGE7_6" localSheetId="13">#REF!</definedName>
    <definedName name="PAGE7_6" localSheetId="14">#REF!</definedName>
    <definedName name="PAGE7_6">#REF!</definedName>
    <definedName name="PAGE8" localSheetId="34">#REF!</definedName>
    <definedName name="PAGE8" localSheetId="13">#REF!</definedName>
    <definedName name="PAGE8" localSheetId="14">#REF!</definedName>
    <definedName name="PAGE8">#REF!</definedName>
    <definedName name="PAGE8_6U1A" localSheetId="34">#REF!</definedName>
    <definedName name="PAGE8_6U1A" localSheetId="13">#REF!</definedName>
    <definedName name="PAGE8_6U1A" localSheetId="14">#REF!</definedName>
    <definedName name="PAGE8_6U1A">#REF!</definedName>
    <definedName name="PAGE8_6U1B" localSheetId="34">#REF!</definedName>
    <definedName name="PAGE8_6U1B" localSheetId="13">#REF!</definedName>
    <definedName name="PAGE8_6U1B" localSheetId="14">#REF!</definedName>
    <definedName name="PAGE8_6U1B">#REF!</definedName>
    <definedName name="PAGE8_6U2A" localSheetId="34">#REF!</definedName>
    <definedName name="PAGE8_6U2A" localSheetId="13">#REF!</definedName>
    <definedName name="PAGE8_6U2A" localSheetId="14">#REF!</definedName>
    <definedName name="PAGE8_6U2A">#REF!</definedName>
    <definedName name="PAGE8_6U2B" localSheetId="34">#REF!</definedName>
    <definedName name="PAGE8_6U2B" localSheetId="13">#REF!</definedName>
    <definedName name="PAGE8_6U2B" localSheetId="14">#REF!</definedName>
    <definedName name="PAGE8_6U2B">#REF!</definedName>
    <definedName name="PAGE8_6U3A" localSheetId="34">#REF!</definedName>
    <definedName name="PAGE8_6U3A" localSheetId="13">#REF!</definedName>
    <definedName name="PAGE8_6U3A" localSheetId="14">#REF!</definedName>
    <definedName name="PAGE8_6U3A">#REF!</definedName>
    <definedName name="PAGE8_6U3B" localSheetId="34">#REF!</definedName>
    <definedName name="PAGE8_6U3B" localSheetId="13">#REF!</definedName>
    <definedName name="PAGE8_6U3B" localSheetId="14">#REF!</definedName>
    <definedName name="PAGE8_6U3B">#REF!</definedName>
    <definedName name="PAGE9" localSheetId="34">#REF!</definedName>
    <definedName name="PAGE9" localSheetId="13">#REF!</definedName>
    <definedName name="PAGE9" localSheetId="14">#REF!</definedName>
    <definedName name="PAGE9">#REF!</definedName>
    <definedName name="PAGE9_6" localSheetId="34">#REF!</definedName>
    <definedName name="PAGE9_6" localSheetId="13">#REF!</definedName>
    <definedName name="PAGE9_6" localSheetId="14">#REF!</definedName>
    <definedName name="PAGE9_6">#REF!</definedName>
    <definedName name="Pop_Ratio" localSheetId="34">#REF!</definedName>
    <definedName name="Pop_Ratio" localSheetId="13">#REF!</definedName>
    <definedName name="Pop_Ratio" localSheetId="14">#REF!</definedName>
    <definedName name="Pop_Ratio">#REF!</definedName>
    <definedName name="PRF_1" localSheetId="34">#REF!</definedName>
    <definedName name="PRF_1" localSheetId="13">#REF!</definedName>
    <definedName name="PRF_1" localSheetId="14">#REF!</definedName>
    <definedName name="PRF_1">#REF!</definedName>
    <definedName name="PRF_2_P1" localSheetId="34">#REF!</definedName>
    <definedName name="PRF_2_P1" localSheetId="13">#REF!</definedName>
    <definedName name="PRF_2_P1" localSheetId="14">#REF!</definedName>
    <definedName name="PRF_2_P1">#REF!</definedName>
    <definedName name="PRF_2_P2" localSheetId="34">#REF!</definedName>
    <definedName name="PRF_2_P2" localSheetId="13">#REF!</definedName>
    <definedName name="PRF_2_P2" localSheetId="14">#REF!</definedName>
    <definedName name="PRF_2_P2">#REF!</definedName>
    <definedName name="PRF_3_AN1" localSheetId="34">#REF!</definedName>
    <definedName name="PRF_3_AN1" localSheetId="13">#REF!</definedName>
    <definedName name="PRF_3_AN1" localSheetId="14">#REF!</definedName>
    <definedName name="PRF_3_AN1">#REF!</definedName>
    <definedName name="PRF_3_AN2" localSheetId="34">#REF!</definedName>
    <definedName name="PRF_3_AN2" localSheetId="13">#REF!</definedName>
    <definedName name="PRF_3_AN2" localSheetId="14">#REF!</definedName>
    <definedName name="PRF_3_AN2">#REF!</definedName>
    <definedName name="PRF_3_AN3" localSheetId="34">#REF!</definedName>
    <definedName name="PRF_3_AN3" localSheetId="13">#REF!</definedName>
    <definedName name="PRF_3_AN3" localSheetId="14">#REF!</definedName>
    <definedName name="PRF_3_AN3">#REF!</definedName>
    <definedName name="_xlnm.Print_Area" localSheetId="1">'F1 '!$A$1:$T$25</definedName>
    <definedName name="_xlnm.Print_Area" localSheetId="3">'F2.1 '!$A$1:$AM$72</definedName>
    <definedName name="_xlnm.Print_Area" localSheetId="9">'F3.1'!$A$1:$S$187</definedName>
    <definedName name="_xlnm.Print_Area" localSheetId="10">'F3.2'!$A$1:$AQ$96</definedName>
    <definedName name="_xlnm.Print_Area" localSheetId="11">'F3.3'!$A$1:$O$97</definedName>
    <definedName name="_xlnm.Print_Area" localSheetId="12">'F4'!$A$1:$W$114</definedName>
    <definedName name="_xlnm.Print_Area" localSheetId="13">'F4.1 (E) Exisiting'!$A$1:$W$114</definedName>
    <definedName name="_xlnm.Print_Area" localSheetId="14">'F4.1 (N) New'!$A$1:$AB$73</definedName>
    <definedName name="_xlnm.Print_Area" localSheetId="15">'F5'!$A$1:$R$107</definedName>
    <definedName name="_xlnm.Print_Area" localSheetId="16">'F6'!$A$1:$J$45</definedName>
    <definedName name="_xlnm.Print_Area" localSheetId="17">'F7'!$A$1:$L$63</definedName>
    <definedName name="_xlnm.Print_Area" localSheetId="19">'F9'!$B$1:$I$32</definedName>
    <definedName name="_xlnm.Print_Area">#REF!</definedName>
    <definedName name="PRINT_AREA_MI" localSheetId="34">#REF!</definedName>
    <definedName name="PRINT_AREA_MI" localSheetId="13">#REF!</definedName>
    <definedName name="PRINT_AREA_MI" localSheetId="14">#REF!</definedName>
    <definedName name="PRINT_AREA_MI">#REF!</definedName>
    <definedName name="_xlnm.Print_Titles" localSheetId="12">'F4'!$2:$4</definedName>
    <definedName name="_xlnm.Print_Titles" localSheetId="13">'F4.1 (E) Exisiting'!$2:$4</definedName>
    <definedName name="_xlnm.Print_Titles" localSheetId="14">'F4.1 (N) New'!$2:$4</definedName>
    <definedName name="q">#REF!,#REF!</definedName>
    <definedName name="Rsin">#REF!</definedName>
    <definedName name="S" localSheetId="34">#REF!</definedName>
    <definedName name="S" localSheetId="13">#REF!</definedName>
    <definedName name="S" localSheetId="14">#REF!</definedName>
    <definedName name="S">#REF!</definedName>
    <definedName name="sahshs">#REF!</definedName>
    <definedName name="sdsfszsfzs" localSheetId="34">#REF!,#REF!</definedName>
    <definedName name="sdsfszsfzs">#REF!,#REF!</definedName>
    <definedName name="SECOAL" localSheetId="34">#REF!</definedName>
    <definedName name="SECOAL" localSheetId="13">#REF!</definedName>
    <definedName name="SECOAL" localSheetId="14">#REF!</definedName>
    <definedName name="SECOAL">#REF!</definedName>
    <definedName name="SEOREP" localSheetId="34">#REF!</definedName>
    <definedName name="SEOREP" localSheetId="13">#REF!</definedName>
    <definedName name="SEOREP" localSheetId="14">#REF!</definedName>
    <definedName name="SEOREP">#REF!</definedName>
    <definedName name="SEREPORT" localSheetId="34">#REF!</definedName>
    <definedName name="SEREPORT" localSheetId="13">#REF!</definedName>
    <definedName name="SEREPORT" localSheetId="14">#REF!</definedName>
    <definedName name="SEREPORT">#REF!</definedName>
    <definedName name="shft1">#REF!</definedName>
    <definedName name="shftI">#REF!</definedName>
    <definedName name="shshshsh" localSheetId="34">#REF!,#REF!</definedName>
    <definedName name="shshshsh">#REF!,#REF!</definedName>
    <definedName name="t" localSheetId="34">#REF!</definedName>
    <definedName name="t" localSheetId="13">#REF!</definedName>
    <definedName name="t" localSheetId="14">#REF!</definedName>
    <definedName name="t">#REF!</definedName>
    <definedName name="TaxPaid10">#REF!</definedName>
    <definedName name="TaxRate11">#REF!</definedName>
    <definedName name="Taxrate12" localSheetId="34">#REF!</definedName>
    <definedName name="Taxrate12" localSheetId="13">#REF!</definedName>
    <definedName name="Taxrate12" localSheetId="14">#REF!</definedName>
    <definedName name="Taxrate12">#REF!</definedName>
    <definedName name="TotalRoE10">#REF!</definedName>
    <definedName name="tripping" localSheetId="34">#REF!</definedName>
    <definedName name="tripping" localSheetId="13">#REF!</definedName>
    <definedName name="tripping" localSheetId="14">#REF!</definedName>
    <definedName name="tripping">#REF!</definedName>
    <definedName name="uNIT1" localSheetId="34">#REF!</definedName>
    <definedName name="uNIT1" localSheetId="13">#REF!</definedName>
    <definedName name="uNIT1" localSheetId="14">#REF!</definedName>
    <definedName name="uNIT1">#REF!</definedName>
    <definedName name="uNIT2" localSheetId="34">#REF!</definedName>
    <definedName name="uNIT2" localSheetId="13">#REF!</definedName>
    <definedName name="uNIT2" localSheetId="14">#REF!</definedName>
    <definedName name="uNIT2">#REF!</definedName>
    <definedName name="uNIT3" localSheetId="34">#REF!</definedName>
    <definedName name="uNIT3" localSheetId="13">#REF!</definedName>
    <definedName name="uNIT3" localSheetId="14">#REF!</definedName>
    <definedName name="uNIT3">#REF!</definedName>
    <definedName name="W" localSheetId="34">#REF!</definedName>
    <definedName name="W" localSheetId="13">#REF!</definedName>
    <definedName name="W" localSheetId="14">#REF!</definedName>
    <definedName name="W">#REF!</definedName>
    <definedName name="WEEK_1A" localSheetId="34">#REF!</definedName>
    <definedName name="WEEK_1A" localSheetId="13">#REF!</definedName>
    <definedName name="WEEK_1A" localSheetId="14">#REF!</definedName>
    <definedName name="WEEK_1A">#REF!</definedName>
    <definedName name="WEEK_1B" localSheetId="34">#REF!</definedName>
    <definedName name="WEEK_1B" localSheetId="13">#REF!</definedName>
    <definedName name="WEEK_1B" localSheetId="14">#REF!</definedName>
    <definedName name="WEEK_1B">#REF!</definedName>
    <definedName name="WEEK_2A" localSheetId="34">#REF!</definedName>
    <definedName name="WEEK_2A" localSheetId="13">#REF!</definedName>
    <definedName name="WEEK_2A" localSheetId="14">#REF!</definedName>
    <definedName name="WEEK_2A">#REF!</definedName>
    <definedName name="WEEK_2B" localSheetId="34">#REF!</definedName>
    <definedName name="WEEK_2B" localSheetId="13">#REF!</definedName>
    <definedName name="WEEK_2B" localSheetId="14">#REF!</definedName>
    <definedName name="WEEK_2B">#REF!</definedName>
    <definedName name="Working_capital_Rate_of_Interest_for_FY_10_11">#REF!</definedName>
    <definedName name="X1_" localSheetId="34">#REF!</definedName>
    <definedName name="X1_" localSheetId="13">#REF!</definedName>
    <definedName name="X1_" localSheetId="14">#REF!</definedName>
    <definedName name="X1_">#REF!</definedName>
    <definedName name="X11__?___QUIT_" localSheetId="34">#REF!</definedName>
    <definedName name="X11__?___QUIT_" localSheetId="13">#REF!</definedName>
    <definedName name="X11__?___QUIT_" localSheetId="14">#REF!</definedName>
    <definedName name="X11__?___QUIT_">#REF!</definedName>
    <definedName name="xcxcxcc" localSheetId="34">#REF!</definedName>
    <definedName name="xcxcxcc">#REF!</definedName>
    <definedName name="xcxvxv">#REF!</definedName>
    <definedName name="xczczczc" localSheetId="34">#REF!</definedName>
    <definedName name="xczczczc">#REF!</definedName>
    <definedName name="xczxzxz" localSheetId="34">#REF!,#REF!</definedName>
    <definedName name="xczxzxz">#REF!,#REF!</definedName>
    <definedName name="xfzdsfzsf" localSheetId="34">#REF!</definedName>
    <definedName name="xfzdsfzsf">#REF!</definedName>
    <definedName name="xxxx" localSheetId="21" hidden="1">#REF!</definedName>
    <definedName name="xxxx" localSheetId="22" hidden="1">#REF!</definedName>
    <definedName name="xxxx" localSheetId="8" hidden="1">#REF!</definedName>
    <definedName name="xxxx" localSheetId="13" hidden="1">#REF!</definedName>
    <definedName name="xxxx" localSheetId="14" hidden="1">#REF!</definedName>
    <definedName name="xxxx" hidden="1">#REF!</definedName>
    <definedName name="xzxzxcxc" localSheetId="34">#REF!</definedName>
    <definedName name="xzxzxcxc">#REF!</definedName>
    <definedName name="YEAR" localSheetId="34">#REF!</definedName>
    <definedName name="YEAR" localSheetId="12">#REF!</definedName>
    <definedName name="YEAR" localSheetId="13">#REF!</definedName>
    <definedName name="YEAR" localSheetId="14">#REF!</definedName>
    <definedName name="YEAR">#REF!</definedName>
    <definedName name="Year1" localSheetId="34">#REF!</definedName>
    <definedName name="Year1" localSheetId="13">#REF!</definedName>
    <definedName name="Year1" localSheetId="14">#REF!</definedName>
    <definedName name="Year1">#REF!</definedName>
    <definedName name="year2011" localSheetId="34">#REF!</definedName>
    <definedName name="year2011">#REF!</definedName>
    <definedName name="ygshjshua" localSheetId="34">#REF!</definedName>
    <definedName name="ygshjshua">#REF!</definedName>
    <definedName name="zbhh" localSheetId="34">#REF!</definedName>
    <definedName name="zbhh">#REF!</definedName>
    <definedName name="zzxxx" localSheetId="34">#REF!,#REF!</definedName>
    <definedName name="zzxxx">#REF!,#REF!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4" l="1"/>
  <c r="G14" i="76"/>
  <c r="H20" i="58"/>
  <c r="E20" i="58"/>
  <c r="G146" i="72"/>
  <c r="F146" i="72"/>
  <c r="L14" i="90" l="1"/>
  <c r="L10" i="90"/>
  <c r="K14" i="90"/>
  <c r="K10" i="90"/>
  <c r="J14" i="90"/>
  <c r="J10" i="90"/>
  <c r="H52" i="58"/>
  <c r="H54" i="58" s="1"/>
  <c r="E52" i="58"/>
  <c r="H49" i="58"/>
  <c r="H48" i="58"/>
  <c r="H47" i="58"/>
  <c r="H46" i="58"/>
  <c r="E49" i="58"/>
  <c r="E48" i="58"/>
  <c r="E47" i="58"/>
  <c r="E46" i="58"/>
  <c r="M14" i="90"/>
  <c r="H14" i="90"/>
  <c r="E14" i="90"/>
  <c r="M10" i="90"/>
  <c r="H10" i="90"/>
  <c r="E10" i="90"/>
  <c r="N94" i="74"/>
  <c r="M94" i="74"/>
  <c r="L94" i="74"/>
  <c r="K94" i="74"/>
  <c r="J94" i="74"/>
  <c r="I86" i="74"/>
  <c r="O86" i="74" s="1"/>
  <c r="I90" i="74" s="1"/>
  <c r="O90" i="74" s="1"/>
  <c r="N90" i="74"/>
  <c r="N86" i="74"/>
  <c r="N80" i="74"/>
  <c r="I80" i="74"/>
  <c r="O80" i="74" s="1"/>
  <c r="N68" i="74"/>
  <c r="I68" i="74"/>
  <c r="O68" i="74" s="1"/>
  <c r="N56" i="74"/>
  <c r="I56" i="74"/>
  <c r="N44" i="74"/>
  <c r="I44" i="74"/>
  <c r="I32" i="74"/>
  <c r="N32" i="74"/>
  <c r="O20" i="74"/>
  <c r="N20" i="74"/>
  <c r="O56" i="74" l="1"/>
  <c r="O44" i="74"/>
  <c r="O32" i="74"/>
  <c r="N12" i="91" l="1"/>
  <c r="N14" i="91"/>
  <c r="N15" i="91"/>
  <c r="M15" i="91"/>
  <c r="M14" i="91"/>
  <c r="M12" i="91"/>
  <c r="K16" i="91"/>
  <c r="J16" i="91"/>
  <c r="H16" i="91"/>
  <c r="G16" i="91"/>
  <c r="I15" i="91"/>
  <c r="I14" i="91"/>
  <c r="I16" i="91" s="1"/>
  <c r="I12" i="91"/>
  <c r="F15" i="91"/>
  <c r="F14" i="91"/>
  <c r="F12" i="91"/>
  <c r="S16" i="91"/>
  <c r="R16" i="91"/>
  <c r="Q16" i="91"/>
  <c r="P16" i="91"/>
  <c r="O16" i="91"/>
  <c r="L16" i="91"/>
  <c r="E16" i="91"/>
  <c r="D16" i="91"/>
  <c r="N16" i="91" l="1"/>
  <c r="M16" i="91"/>
  <c r="F16" i="91"/>
  <c r="O12" i="2" l="1"/>
  <c r="O10" i="2"/>
  <c r="T71" i="110"/>
  <c r="J17" i="2"/>
  <c r="I10" i="2"/>
  <c r="J10" i="2" s="1"/>
  <c r="G17" i="2"/>
  <c r="G13" i="2"/>
  <c r="G11" i="2"/>
  <c r="G10" i="2"/>
  <c r="S12" i="14"/>
  <c r="R12" i="14"/>
  <c r="Q12" i="14"/>
  <c r="P12" i="14"/>
  <c r="O12" i="14"/>
  <c r="N12" i="14"/>
  <c r="H12" i="77"/>
  <c r="F12" i="77"/>
  <c r="T19" i="2" l="1"/>
  <c r="S19" i="2"/>
  <c r="R19" i="2"/>
  <c r="Q19" i="2"/>
  <c r="P19" i="2"/>
  <c r="J23" i="58"/>
  <c r="K11" i="79"/>
  <c r="K38" i="79"/>
  <c r="Q10" i="14"/>
  <c r="R10" i="14" s="1"/>
  <c r="S10" i="14" s="1"/>
  <c r="P10" i="14"/>
  <c r="O10" i="14"/>
  <c r="M10" i="14"/>
  <c r="F20" i="77"/>
  <c r="F10" i="2"/>
  <c r="M16" i="58"/>
  <c r="G23" i="58"/>
  <c r="Q20" i="58"/>
  <c r="P20" i="58"/>
  <c r="O20" i="58"/>
  <c r="N20" i="58"/>
  <c r="M20" i="58"/>
  <c r="K20" i="58"/>
  <c r="I45" i="107" l="1"/>
  <c r="F4" i="108" l="1"/>
  <c r="G4" i="108"/>
  <c r="D23" i="58"/>
  <c r="F38" i="79" l="1"/>
  <c r="E38" i="79"/>
  <c r="F41" i="79"/>
  <c r="F14" i="79"/>
  <c r="F11" i="79"/>
  <c r="E11" i="79"/>
  <c r="Q10" i="65" l="1"/>
  <c r="K12" i="65"/>
  <c r="G12" i="65"/>
  <c r="K11" i="65"/>
  <c r="G11" i="65"/>
  <c r="P10" i="65"/>
  <c r="P13" i="65" s="1"/>
  <c r="J10" i="65"/>
  <c r="J13" i="65" s="1"/>
  <c r="K10" i="65"/>
  <c r="G10" i="65"/>
  <c r="V13" i="65"/>
  <c r="U13" i="65"/>
  <c r="T13" i="65"/>
  <c r="S13" i="65"/>
  <c r="R13" i="65"/>
  <c r="M13" i="65"/>
  <c r="I13" i="65"/>
  <c r="F13" i="65"/>
  <c r="F10" i="65"/>
  <c r="AA66" i="61"/>
  <c r="J40" i="61"/>
  <c r="L40" i="61" s="1"/>
  <c r="M40" i="61" s="1"/>
  <c r="G40" i="61"/>
  <c r="H40" i="61" s="1"/>
  <c r="AI17" i="61"/>
  <c r="AK17" i="61" s="1"/>
  <c r="AL17" i="61" s="1"/>
  <c r="AE17" i="61"/>
  <c r="AG17" i="61" s="1"/>
  <c r="AH17" i="61" s="1"/>
  <c r="AA17" i="61"/>
  <c r="AC17" i="61" s="1"/>
  <c r="AD17" i="61" s="1"/>
  <c r="W17" i="61"/>
  <c r="Y17" i="61" s="1"/>
  <c r="Z17" i="61" s="1"/>
  <c r="S17" i="61"/>
  <c r="U17" i="61" s="1"/>
  <c r="V17" i="61" s="1"/>
  <c r="O17" i="61"/>
  <c r="Q17" i="61" s="1"/>
  <c r="R17" i="61" s="1"/>
  <c r="J17" i="61"/>
  <c r="L17" i="61" s="1"/>
  <c r="M17" i="61" s="1"/>
  <c r="H17" i="61"/>
  <c r="G17" i="61"/>
  <c r="G16" i="68"/>
  <c r="F16" i="68"/>
  <c r="E16" i="68"/>
  <c r="D16" i="68"/>
  <c r="E9" i="76"/>
  <c r="J9" i="76"/>
  <c r="G9" i="76"/>
  <c r="J18" i="58"/>
  <c r="G18" i="58"/>
  <c r="J11" i="58" s="1"/>
  <c r="J12" i="58"/>
  <c r="G12" i="58"/>
  <c r="G11" i="58"/>
  <c r="D18" i="58"/>
  <c r="D52" i="61"/>
  <c r="N52" i="61"/>
  <c r="N31" i="61"/>
  <c r="I52" i="61"/>
  <c r="I31" i="61"/>
  <c r="D31" i="61"/>
  <c r="K13" i="65" l="1"/>
  <c r="G13" i="65"/>
  <c r="O40" i="61"/>
  <c r="Q40" i="61" s="1"/>
  <c r="E11" i="3"/>
  <c r="R40" i="61" l="1"/>
  <c r="S40" i="61"/>
  <c r="U40" i="61" s="1"/>
  <c r="T77" i="99"/>
  <c r="T76" i="99"/>
  <c r="O77" i="99"/>
  <c r="O76" i="99"/>
  <c r="J77" i="99"/>
  <c r="J76" i="99"/>
  <c r="E77" i="99"/>
  <c r="E76" i="99"/>
  <c r="T59" i="99"/>
  <c r="T58" i="99"/>
  <c r="O59" i="99"/>
  <c r="O58" i="99"/>
  <c r="J59" i="99"/>
  <c r="J58" i="99"/>
  <c r="E59" i="99"/>
  <c r="E58" i="99"/>
  <c r="O23" i="99"/>
  <c r="O22" i="99"/>
  <c r="O21" i="99"/>
  <c r="O18" i="99"/>
  <c r="O17" i="99"/>
  <c r="J23" i="99"/>
  <c r="J22" i="99"/>
  <c r="J21" i="99"/>
  <c r="J18" i="99"/>
  <c r="J17" i="99"/>
  <c r="E23" i="99"/>
  <c r="E22" i="99"/>
  <c r="E21" i="99"/>
  <c r="E18" i="99"/>
  <c r="E17" i="99"/>
  <c r="Q128" i="110"/>
  <c r="P128" i="110"/>
  <c r="O128" i="110"/>
  <c r="N128" i="110"/>
  <c r="M128" i="110"/>
  <c r="L128" i="110"/>
  <c r="K128" i="110"/>
  <c r="J128" i="110"/>
  <c r="I128" i="110"/>
  <c r="H128" i="110"/>
  <c r="G128" i="110"/>
  <c r="F128" i="110"/>
  <c r="C128" i="110"/>
  <c r="P127" i="110"/>
  <c r="O127" i="110"/>
  <c r="N127" i="110"/>
  <c r="M127" i="110"/>
  <c r="L127" i="110"/>
  <c r="K127" i="110"/>
  <c r="J127" i="110"/>
  <c r="I127" i="110"/>
  <c r="H127" i="110"/>
  <c r="G127" i="110"/>
  <c r="F127" i="110"/>
  <c r="C127" i="110"/>
  <c r="O126" i="110"/>
  <c r="N126" i="110"/>
  <c r="M126" i="110"/>
  <c r="L126" i="110"/>
  <c r="K126" i="110"/>
  <c r="J126" i="110"/>
  <c r="I126" i="110"/>
  <c r="H126" i="110"/>
  <c r="G126" i="110"/>
  <c r="F126" i="110"/>
  <c r="C126" i="110"/>
  <c r="N125" i="110"/>
  <c r="M125" i="110"/>
  <c r="L125" i="110"/>
  <c r="K125" i="110"/>
  <c r="J125" i="110"/>
  <c r="I125" i="110"/>
  <c r="H125" i="110"/>
  <c r="G125" i="110"/>
  <c r="F125" i="110"/>
  <c r="C125" i="110"/>
  <c r="M124" i="110"/>
  <c r="L124" i="110"/>
  <c r="K124" i="110"/>
  <c r="J124" i="110"/>
  <c r="I124" i="110"/>
  <c r="H124" i="110"/>
  <c r="G124" i="110"/>
  <c r="F124" i="110"/>
  <c r="C124" i="110"/>
  <c r="L123" i="110"/>
  <c r="K123" i="110"/>
  <c r="J123" i="110"/>
  <c r="I123" i="110"/>
  <c r="H123" i="110"/>
  <c r="G123" i="110"/>
  <c r="F123" i="110"/>
  <c r="C123" i="110"/>
  <c r="K122" i="110"/>
  <c r="J122" i="110"/>
  <c r="I122" i="110"/>
  <c r="H122" i="110"/>
  <c r="G122" i="110"/>
  <c r="F122" i="110"/>
  <c r="C122" i="110"/>
  <c r="J121" i="110"/>
  <c r="I121" i="110"/>
  <c r="H121" i="110"/>
  <c r="G121" i="110"/>
  <c r="F121" i="110"/>
  <c r="C121" i="110"/>
  <c r="I120" i="110"/>
  <c r="H120" i="110"/>
  <c r="G120" i="110"/>
  <c r="F120" i="110"/>
  <c r="C120" i="110"/>
  <c r="H119" i="110"/>
  <c r="G119" i="110"/>
  <c r="F119" i="110"/>
  <c r="C119" i="110"/>
  <c r="G118" i="110"/>
  <c r="F118" i="110"/>
  <c r="C118" i="110"/>
  <c r="F117" i="110"/>
  <c r="D117" i="110"/>
  <c r="C117" i="110"/>
  <c r="C116" i="110"/>
  <c r="C115" i="110"/>
  <c r="F107" i="110"/>
  <c r="W106" i="110"/>
  <c r="V106" i="110"/>
  <c r="U106" i="110"/>
  <c r="T106" i="110"/>
  <c r="S106" i="110"/>
  <c r="R106" i="110"/>
  <c r="W105" i="110"/>
  <c r="V105" i="110"/>
  <c r="U105" i="110"/>
  <c r="T105" i="110"/>
  <c r="S105" i="110"/>
  <c r="R105" i="110"/>
  <c r="Q105" i="110"/>
  <c r="X105" i="110" s="1"/>
  <c r="Q104" i="110"/>
  <c r="P104" i="110"/>
  <c r="O103" i="110"/>
  <c r="N102" i="110"/>
  <c r="C101" i="110"/>
  <c r="L100" i="110"/>
  <c r="L99" i="110"/>
  <c r="M99" i="110" s="1"/>
  <c r="K99" i="110"/>
  <c r="K98" i="110"/>
  <c r="J98" i="110"/>
  <c r="I97" i="110"/>
  <c r="H96" i="110"/>
  <c r="G95" i="110"/>
  <c r="G94" i="110"/>
  <c r="F94" i="110"/>
  <c r="H84" i="110"/>
  <c r="F84" i="110"/>
  <c r="D73" i="110" s="1"/>
  <c r="C84" i="110"/>
  <c r="X83" i="110"/>
  <c r="W83" i="110"/>
  <c r="V83" i="110"/>
  <c r="U83" i="110"/>
  <c r="T83" i="110"/>
  <c r="S83" i="110"/>
  <c r="R83" i="110"/>
  <c r="W82" i="110"/>
  <c r="V82" i="110"/>
  <c r="U82" i="110"/>
  <c r="T82" i="110"/>
  <c r="S82" i="110"/>
  <c r="R82" i="110"/>
  <c r="X82" i="110" s="1"/>
  <c r="Q82" i="110"/>
  <c r="W81" i="110"/>
  <c r="V81" i="110"/>
  <c r="U81" i="110"/>
  <c r="T81" i="110"/>
  <c r="S81" i="110"/>
  <c r="R81" i="110"/>
  <c r="Q81" i="110"/>
  <c r="P81" i="110"/>
  <c r="W80" i="110"/>
  <c r="V80" i="110"/>
  <c r="U80" i="110"/>
  <c r="T80" i="110"/>
  <c r="S80" i="110"/>
  <c r="R80" i="110"/>
  <c r="Q80" i="110"/>
  <c r="P80" i="110"/>
  <c r="O80" i="110"/>
  <c r="W79" i="110"/>
  <c r="V79" i="110"/>
  <c r="U79" i="110"/>
  <c r="T79" i="110"/>
  <c r="S79" i="110"/>
  <c r="R79" i="110"/>
  <c r="Q79" i="110"/>
  <c r="P79" i="110"/>
  <c r="O79" i="110"/>
  <c r="N79" i="110"/>
  <c r="X79" i="110" s="1"/>
  <c r="W78" i="110"/>
  <c r="V78" i="110"/>
  <c r="U78" i="110"/>
  <c r="T78" i="110"/>
  <c r="S78" i="110"/>
  <c r="R78" i="110"/>
  <c r="Q78" i="110"/>
  <c r="P78" i="110"/>
  <c r="O78" i="110"/>
  <c r="N78" i="110"/>
  <c r="M78" i="110"/>
  <c r="W77" i="110"/>
  <c r="V77" i="110"/>
  <c r="U77" i="110"/>
  <c r="T77" i="110"/>
  <c r="S77" i="110"/>
  <c r="R77" i="110"/>
  <c r="Q77" i="110"/>
  <c r="P77" i="110"/>
  <c r="O77" i="110"/>
  <c r="N77" i="110"/>
  <c r="M77" i="110"/>
  <c r="X77" i="110" s="1"/>
  <c r="L77" i="110"/>
  <c r="W76" i="110"/>
  <c r="V76" i="110"/>
  <c r="U76" i="110"/>
  <c r="T76" i="110"/>
  <c r="S76" i="110"/>
  <c r="R76" i="110"/>
  <c r="Q76" i="110"/>
  <c r="P76" i="110"/>
  <c r="O76" i="110"/>
  <c r="N76" i="110"/>
  <c r="M76" i="110"/>
  <c r="L76" i="110"/>
  <c r="K76" i="110"/>
  <c r="X76" i="110" s="1"/>
  <c r="W75" i="110"/>
  <c r="V75" i="110"/>
  <c r="U75" i="110"/>
  <c r="T75" i="110"/>
  <c r="S75" i="110"/>
  <c r="R75" i="110"/>
  <c r="Q75" i="110"/>
  <c r="P75" i="110"/>
  <c r="O75" i="110"/>
  <c r="N75" i="110"/>
  <c r="M75" i="110"/>
  <c r="L75" i="110"/>
  <c r="K75" i="110"/>
  <c r="J75" i="110"/>
  <c r="W74" i="110"/>
  <c r="V74" i="110"/>
  <c r="U74" i="110"/>
  <c r="T74" i="110"/>
  <c r="S74" i="110"/>
  <c r="R74" i="110"/>
  <c r="Q74" i="110"/>
  <c r="P74" i="110"/>
  <c r="O74" i="110"/>
  <c r="N74" i="110"/>
  <c r="M74" i="110"/>
  <c r="L74" i="110"/>
  <c r="K74" i="110"/>
  <c r="J74" i="110"/>
  <c r="I74" i="110"/>
  <c r="W73" i="110"/>
  <c r="V73" i="110"/>
  <c r="U73" i="110"/>
  <c r="T73" i="110"/>
  <c r="S73" i="110"/>
  <c r="R73" i="110"/>
  <c r="Q73" i="110"/>
  <c r="P73" i="110"/>
  <c r="O73" i="110"/>
  <c r="N73" i="110"/>
  <c r="M73" i="110"/>
  <c r="L73" i="110"/>
  <c r="K73" i="110"/>
  <c r="J73" i="110"/>
  <c r="I73" i="110"/>
  <c r="H73" i="110"/>
  <c r="W72" i="110"/>
  <c r="V72" i="110"/>
  <c r="U72" i="110"/>
  <c r="T72" i="110"/>
  <c r="S72" i="110"/>
  <c r="R72" i="110"/>
  <c r="Q72" i="110"/>
  <c r="P72" i="110"/>
  <c r="O72" i="110"/>
  <c r="N72" i="110"/>
  <c r="M72" i="110"/>
  <c r="L72" i="110"/>
  <c r="K72" i="110"/>
  <c r="J72" i="110"/>
  <c r="I72" i="110"/>
  <c r="H72" i="110"/>
  <c r="G72" i="110"/>
  <c r="S71" i="110"/>
  <c r="R71" i="110"/>
  <c r="Q71" i="110"/>
  <c r="P71" i="110"/>
  <c r="O71" i="110"/>
  <c r="N71" i="110"/>
  <c r="M71" i="110"/>
  <c r="L71" i="110"/>
  <c r="K71" i="110"/>
  <c r="J71" i="110"/>
  <c r="I71" i="110"/>
  <c r="H71" i="110"/>
  <c r="G71" i="110"/>
  <c r="G84" i="110" s="1"/>
  <c r="F71" i="110"/>
  <c r="F62" i="110"/>
  <c r="C62" i="110"/>
  <c r="X61" i="110"/>
  <c r="W61" i="110"/>
  <c r="V61" i="110"/>
  <c r="U61" i="110"/>
  <c r="T61" i="110"/>
  <c r="S61" i="110"/>
  <c r="R61" i="110"/>
  <c r="W60" i="110"/>
  <c r="V60" i="110"/>
  <c r="U60" i="110"/>
  <c r="T60" i="110"/>
  <c r="S60" i="110"/>
  <c r="R60" i="110"/>
  <c r="X60" i="110" s="1"/>
  <c r="Y60" i="110" s="1"/>
  <c r="Q60" i="110"/>
  <c r="Q59" i="110"/>
  <c r="P59" i="110"/>
  <c r="O58" i="110"/>
  <c r="N57" i="110"/>
  <c r="N56" i="110"/>
  <c r="M56" i="110"/>
  <c r="M55" i="110"/>
  <c r="L55" i="110"/>
  <c r="K54" i="110"/>
  <c r="J53" i="110"/>
  <c r="I52" i="110"/>
  <c r="D52" i="110"/>
  <c r="D53" i="110" s="1"/>
  <c r="D54" i="110" s="1"/>
  <c r="D55" i="110" s="1"/>
  <c r="D56" i="110" s="1"/>
  <c r="D57" i="110" s="1"/>
  <c r="D58" i="110" s="1"/>
  <c r="D59" i="110" s="1"/>
  <c r="D60" i="110" s="1"/>
  <c r="H51" i="110"/>
  <c r="H50" i="110"/>
  <c r="I50" i="110" s="1"/>
  <c r="G50" i="110"/>
  <c r="G49" i="110"/>
  <c r="F49" i="110"/>
  <c r="L41" i="110"/>
  <c r="G41" i="110"/>
  <c r="F41" i="110"/>
  <c r="C41" i="110"/>
  <c r="W40" i="110"/>
  <c r="V40" i="110"/>
  <c r="U40" i="110"/>
  <c r="T40" i="110"/>
  <c r="S40" i="110"/>
  <c r="R40" i="110"/>
  <c r="W39" i="110"/>
  <c r="V39" i="110"/>
  <c r="U39" i="110"/>
  <c r="T39" i="110"/>
  <c r="T41" i="110" s="1"/>
  <c r="S39" i="110"/>
  <c r="R39" i="110"/>
  <c r="Q39" i="110"/>
  <c r="W38" i="110"/>
  <c r="V38" i="110"/>
  <c r="U38" i="110"/>
  <c r="T38" i="110"/>
  <c r="S38" i="110"/>
  <c r="R38" i="110"/>
  <c r="Q38" i="110"/>
  <c r="Q126" i="110" s="1"/>
  <c r="P38" i="110"/>
  <c r="W37" i="110"/>
  <c r="V37" i="110"/>
  <c r="U37" i="110"/>
  <c r="T37" i="110"/>
  <c r="S37" i="110"/>
  <c r="R37" i="110"/>
  <c r="Q37" i="110"/>
  <c r="P37" i="110"/>
  <c r="O37" i="110"/>
  <c r="W36" i="110"/>
  <c r="V36" i="110"/>
  <c r="U36" i="110"/>
  <c r="T36" i="110"/>
  <c r="S36" i="110"/>
  <c r="R36" i="110"/>
  <c r="Q36" i="110"/>
  <c r="P36" i="110"/>
  <c r="X36" i="110" s="1"/>
  <c r="O36" i="110"/>
  <c r="N36" i="110"/>
  <c r="W35" i="110"/>
  <c r="V35" i="110"/>
  <c r="U35" i="110"/>
  <c r="T35" i="110"/>
  <c r="S35" i="110"/>
  <c r="R35" i="110"/>
  <c r="Q35" i="110"/>
  <c r="P35" i="110"/>
  <c r="O35" i="110"/>
  <c r="N35" i="110"/>
  <c r="M35" i="110"/>
  <c r="W34" i="110"/>
  <c r="V34" i="110"/>
  <c r="U34" i="110"/>
  <c r="T34" i="110"/>
  <c r="S34" i="110"/>
  <c r="R34" i="110"/>
  <c r="Q34" i="110"/>
  <c r="P34" i="110"/>
  <c r="O34" i="110"/>
  <c r="N34" i="110"/>
  <c r="M34" i="110"/>
  <c r="X34" i="110" s="1"/>
  <c r="L34" i="110"/>
  <c r="W33" i="110"/>
  <c r="V33" i="110"/>
  <c r="U33" i="110"/>
  <c r="T33" i="110"/>
  <c r="S33" i="110"/>
  <c r="R33" i="110"/>
  <c r="Q33" i="110"/>
  <c r="P33" i="110"/>
  <c r="O33" i="110"/>
  <c r="O41" i="110" s="1"/>
  <c r="N33" i="110"/>
  <c r="M33" i="110"/>
  <c r="X33" i="110" s="1"/>
  <c r="L33" i="110"/>
  <c r="K33" i="110"/>
  <c r="W32" i="110"/>
  <c r="V32" i="110"/>
  <c r="U32" i="110"/>
  <c r="T32" i="110"/>
  <c r="S32" i="110"/>
  <c r="R32" i="110"/>
  <c r="Q32" i="110"/>
  <c r="P32" i="110"/>
  <c r="X32" i="110" s="1"/>
  <c r="O32" i="110"/>
  <c r="N32" i="110"/>
  <c r="M32" i="110"/>
  <c r="L32" i="110"/>
  <c r="K32" i="110"/>
  <c r="J32" i="110"/>
  <c r="W31" i="110"/>
  <c r="V31" i="110"/>
  <c r="U31" i="110"/>
  <c r="T31" i="110"/>
  <c r="S31" i="110"/>
  <c r="R31" i="110"/>
  <c r="Q31" i="110"/>
  <c r="P31" i="110"/>
  <c r="O31" i="110"/>
  <c r="N31" i="110"/>
  <c r="M31" i="110"/>
  <c r="L31" i="110"/>
  <c r="K31" i="110"/>
  <c r="J31" i="110"/>
  <c r="X31" i="110" s="1"/>
  <c r="I31" i="110"/>
  <c r="D31" i="110"/>
  <c r="D32" i="110" s="1"/>
  <c r="D33" i="110" s="1"/>
  <c r="D34" i="110" s="1"/>
  <c r="D35" i="110" s="1"/>
  <c r="D36" i="110" s="1"/>
  <c r="D37" i="110" s="1"/>
  <c r="D38" i="110" s="1"/>
  <c r="D39" i="110" s="1"/>
  <c r="W30" i="110"/>
  <c r="V30" i="110"/>
  <c r="U30" i="110"/>
  <c r="T30" i="110"/>
  <c r="S30" i="110"/>
  <c r="R30" i="110"/>
  <c r="Q30" i="110"/>
  <c r="P30" i="110"/>
  <c r="O30" i="110"/>
  <c r="N30" i="110"/>
  <c r="M30" i="110"/>
  <c r="L30" i="110"/>
  <c r="K30" i="110"/>
  <c r="J30" i="110"/>
  <c r="I30" i="110"/>
  <c r="H30" i="110"/>
  <c r="X30" i="110" s="1"/>
  <c r="W29" i="110"/>
  <c r="V29" i="110"/>
  <c r="V41" i="110" s="1"/>
  <c r="U29" i="110"/>
  <c r="T29" i="110"/>
  <c r="S29" i="110"/>
  <c r="R29" i="110"/>
  <c r="Q29" i="110"/>
  <c r="P29" i="110"/>
  <c r="O29" i="110"/>
  <c r="N29" i="110"/>
  <c r="N41" i="110" s="1"/>
  <c r="M29" i="110"/>
  <c r="L29" i="110"/>
  <c r="K29" i="110"/>
  <c r="J29" i="110"/>
  <c r="I29" i="110"/>
  <c r="H29" i="110"/>
  <c r="X29" i="110" s="1"/>
  <c r="G29" i="110"/>
  <c r="W28" i="110"/>
  <c r="V28" i="110"/>
  <c r="U28" i="110"/>
  <c r="T28" i="110"/>
  <c r="S28" i="110"/>
  <c r="R28" i="110"/>
  <c r="Q28" i="110"/>
  <c r="Q41" i="110" s="1"/>
  <c r="P28" i="110"/>
  <c r="O28" i="110"/>
  <c r="N28" i="110"/>
  <c r="M28" i="110"/>
  <c r="M41" i="110" s="1"/>
  <c r="L28" i="110"/>
  <c r="K28" i="110"/>
  <c r="K41" i="110" s="1"/>
  <c r="J28" i="110"/>
  <c r="I28" i="110"/>
  <c r="I41" i="110" s="1"/>
  <c r="H28" i="110"/>
  <c r="H41" i="110" s="1"/>
  <c r="G28" i="110"/>
  <c r="X28" i="110" s="1"/>
  <c r="F28" i="110"/>
  <c r="J22" i="110"/>
  <c r="C22" i="110"/>
  <c r="W21" i="110"/>
  <c r="W128" i="110" s="1"/>
  <c r="V21" i="110"/>
  <c r="V128" i="110" s="1"/>
  <c r="U21" i="110"/>
  <c r="T21" i="110"/>
  <c r="S21" i="110"/>
  <c r="S128" i="110" s="1"/>
  <c r="R21" i="110"/>
  <c r="W20" i="110"/>
  <c r="W127" i="110" s="1"/>
  <c r="V20" i="110"/>
  <c r="U20" i="110"/>
  <c r="T20" i="110"/>
  <c r="S20" i="110"/>
  <c r="R20" i="110"/>
  <c r="Q20" i="110"/>
  <c r="W19" i="110"/>
  <c r="V19" i="110"/>
  <c r="U19" i="110"/>
  <c r="T19" i="110"/>
  <c r="S19" i="110"/>
  <c r="R19" i="110"/>
  <c r="Q19" i="110"/>
  <c r="P19" i="110"/>
  <c r="P126" i="110" s="1"/>
  <c r="W18" i="110"/>
  <c r="V18" i="110"/>
  <c r="U18" i="110"/>
  <c r="T18" i="110"/>
  <c r="S18" i="110"/>
  <c r="R18" i="110"/>
  <c r="Q18" i="110"/>
  <c r="P18" i="110"/>
  <c r="O18" i="110"/>
  <c r="O125" i="110" s="1"/>
  <c r="W17" i="110"/>
  <c r="V17" i="110"/>
  <c r="U17" i="110"/>
  <c r="T17" i="110"/>
  <c r="S17" i="110"/>
  <c r="R17" i="110"/>
  <c r="Q17" i="110"/>
  <c r="P17" i="110"/>
  <c r="O17" i="110"/>
  <c r="N17" i="110"/>
  <c r="W16" i="110"/>
  <c r="V16" i="110"/>
  <c r="U16" i="110"/>
  <c r="T16" i="110"/>
  <c r="S16" i="110"/>
  <c r="R16" i="110"/>
  <c r="Q16" i="110"/>
  <c r="P16" i="110"/>
  <c r="O16" i="110"/>
  <c r="N16" i="110"/>
  <c r="M16" i="110"/>
  <c r="W15" i="110"/>
  <c r="V15" i="110"/>
  <c r="U15" i="110"/>
  <c r="T15" i="110"/>
  <c r="S15" i="110"/>
  <c r="R15" i="110"/>
  <c r="Q15" i="110"/>
  <c r="P15" i="110"/>
  <c r="O15" i="110"/>
  <c r="N15" i="110"/>
  <c r="M15" i="110"/>
  <c r="L15" i="110"/>
  <c r="L122" i="110" s="1"/>
  <c r="W14" i="110"/>
  <c r="V14" i="110"/>
  <c r="U14" i="110"/>
  <c r="T14" i="110"/>
  <c r="S14" i="110"/>
  <c r="R14" i="110"/>
  <c r="Q14" i="110"/>
  <c r="P14" i="110"/>
  <c r="O14" i="110"/>
  <c r="N14" i="110"/>
  <c r="M14" i="110"/>
  <c r="L14" i="110"/>
  <c r="K14" i="110"/>
  <c r="K121" i="110" s="1"/>
  <c r="W13" i="110"/>
  <c r="V13" i="110"/>
  <c r="U13" i="110"/>
  <c r="T13" i="110"/>
  <c r="S13" i="110"/>
  <c r="R13" i="110"/>
  <c r="Q13" i="110"/>
  <c r="P13" i="110"/>
  <c r="O13" i="110"/>
  <c r="N13" i="110"/>
  <c r="M13" i="110"/>
  <c r="L13" i="110"/>
  <c r="K13" i="110"/>
  <c r="J13" i="110"/>
  <c r="W12" i="110"/>
  <c r="V12" i="110"/>
  <c r="U12" i="110"/>
  <c r="T12" i="110"/>
  <c r="S12" i="110"/>
  <c r="R12" i="110"/>
  <c r="Q12" i="110"/>
  <c r="P12" i="110"/>
  <c r="O12" i="110"/>
  <c r="N12" i="110"/>
  <c r="M12" i="110"/>
  <c r="L12" i="110"/>
  <c r="K12" i="110"/>
  <c r="J12" i="110"/>
  <c r="I12" i="110"/>
  <c r="W11" i="110"/>
  <c r="V11" i="110"/>
  <c r="U11" i="110"/>
  <c r="T11" i="110"/>
  <c r="S11" i="110"/>
  <c r="R11" i="110"/>
  <c r="Q11" i="110"/>
  <c r="P11" i="110"/>
  <c r="O11" i="110"/>
  <c r="N11" i="110"/>
  <c r="M11" i="110"/>
  <c r="L11" i="110"/>
  <c r="K11" i="110"/>
  <c r="J11" i="110"/>
  <c r="I11" i="110"/>
  <c r="H11" i="110"/>
  <c r="H118" i="110" s="1"/>
  <c r="W10" i="110"/>
  <c r="V10" i="110"/>
  <c r="U10" i="110"/>
  <c r="T10" i="110"/>
  <c r="S10" i="110"/>
  <c r="R10" i="110"/>
  <c r="Q10" i="110"/>
  <c r="P10" i="110"/>
  <c r="O10" i="110"/>
  <c r="N10" i="110"/>
  <c r="M10" i="110"/>
  <c r="L10" i="110"/>
  <c r="K10" i="110"/>
  <c r="J10" i="110"/>
  <c r="I10" i="110"/>
  <c r="I22" i="110" s="1"/>
  <c r="H10" i="110"/>
  <c r="G10" i="110"/>
  <c r="G117" i="110" s="1"/>
  <c r="W9" i="110"/>
  <c r="V9" i="110"/>
  <c r="U9" i="110"/>
  <c r="T9" i="110"/>
  <c r="S9" i="110"/>
  <c r="R9" i="110"/>
  <c r="Q9" i="110"/>
  <c r="P9" i="110"/>
  <c r="O9" i="110"/>
  <c r="N9" i="110"/>
  <c r="M9" i="110"/>
  <c r="L9" i="110"/>
  <c r="L22" i="110" s="1"/>
  <c r="K9" i="110"/>
  <c r="J9" i="110"/>
  <c r="I9" i="110"/>
  <c r="H9" i="110"/>
  <c r="G9" i="110"/>
  <c r="G116" i="110" s="1"/>
  <c r="G129" i="110" s="1"/>
  <c r="F9" i="110"/>
  <c r="F116" i="110" s="1"/>
  <c r="R127" i="110" l="1"/>
  <c r="S127" i="110"/>
  <c r="U127" i="110"/>
  <c r="S41" i="110"/>
  <c r="U41" i="110"/>
  <c r="W40" i="61"/>
  <c r="Y40" i="61" s="1"/>
  <c r="V40" i="61"/>
  <c r="Y32" i="110"/>
  <c r="Z32" i="110"/>
  <c r="Y29" i="110"/>
  <c r="Z29" i="110"/>
  <c r="Y31" i="110"/>
  <c r="Z31" i="110"/>
  <c r="Y36" i="110"/>
  <c r="Z36" i="110"/>
  <c r="T22" i="110"/>
  <c r="R22" i="110"/>
  <c r="U128" i="110"/>
  <c r="X21" i="110"/>
  <c r="Q22" i="110"/>
  <c r="Z30" i="110"/>
  <c r="Y30" i="110"/>
  <c r="R84" i="110"/>
  <c r="O57" i="99" s="1"/>
  <c r="X78" i="110"/>
  <c r="Y79" i="110"/>
  <c r="Z79" i="110"/>
  <c r="M22" i="110"/>
  <c r="U22" i="110"/>
  <c r="X12" i="110"/>
  <c r="X18" i="110"/>
  <c r="W22" i="110"/>
  <c r="X13" i="110"/>
  <c r="Y61" i="110"/>
  <c r="Z61" i="110"/>
  <c r="D118" i="110"/>
  <c r="D74" i="110"/>
  <c r="D75" i="110" s="1"/>
  <c r="D76" i="110" s="1"/>
  <c r="D77" i="110" s="1"/>
  <c r="D78" i="110" s="1"/>
  <c r="D79" i="110" s="1"/>
  <c r="D80" i="110" s="1"/>
  <c r="D81" i="110" s="1"/>
  <c r="D82" i="110" s="1"/>
  <c r="Z33" i="110"/>
  <c r="Y33" i="110"/>
  <c r="H22" i="110"/>
  <c r="P22" i="110"/>
  <c r="X9" i="110"/>
  <c r="Q127" i="110"/>
  <c r="X20" i="110"/>
  <c r="G22" i="110"/>
  <c r="Y28" i="110"/>
  <c r="X38" i="110"/>
  <c r="D40" i="110"/>
  <c r="X40" i="110"/>
  <c r="D61" i="110"/>
  <c r="K84" i="110"/>
  <c r="S84" i="110"/>
  <c r="T57" i="99" s="1"/>
  <c r="N84" i="110"/>
  <c r="P84" i="110"/>
  <c r="E57" i="99" s="1"/>
  <c r="Z76" i="110"/>
  <c r="Y76" i="110"/>
  <c r="Y82" i="110"/>
  <c r="Z82" i="110"/>
  <c r="M122" i="110"/>
  <c r="X37" i="110"/>
  <c r="X15" i="110"/>
  <c r="N124" i="110"/>
  <c r="X17" i="110"/>
  <c r="P41" i="110"/>
  <c r="Z28" i="110"/>
  <c r="W41" i="110"/>
  <c r="X35" i="110"/>
  <c r="X39" i="110"/>
  <c r="C129" i="110"/>
  <c r="Z77" i="110"/>
  <c r="Y77" i="110"/>
  <c r="D83" i="110"/>
  <c r="G62" i="110"/>
  <c r="H117" i="110"/>
  <c r="X14" i="110"/>
  <c r="O124" i="110"/>
  <c r="M84" i="110"/>
  <c r="X75" i="110"/>
  <c r="K22" i="110"/>
  <c r="S22" i="110"/>
  <c r="X11" i="110"/>
  <c r="O22" i="110"/>
  <c r="J41" i="110"/>
  <c r="R41" i="110"/>
  <c r="Z34" i="110"/>
  <c r="Y34" i="110"/>
  <c r="I51" i="110"/>
  <c r="Z83" i="110"/>
  <c r="Y83" i="110"/>
  <c r="X106" i="110"/>
  <c r="F129" i="110"/>
  <c r="J120" i="110"/>
  <c r="H49" i="110"/>
  <c r="H62" i="110" s="1"/>
  <c r="O57" i="110"/>
  <c r="Z60" i="110"/>
  <c r="L84" i="110"/>
  <c r="X74" i="110"/>
  <c r="Z105" i="110"/>
  <c r="Y105" i="110"/>
  <c r="J52" i="110"/>
  <c r="O56" i="110"/>
  <c r="O84" i="110"/>
  <c r="X72" i="110"/>
  <c r="J84" i="110"/>
  <c r="H95" i="110"/>
  <c r="D97" i="110"/>
  <c r="J97" i="110"/>
  <c r="K52" i="110"/>
  <c r="D12" i="110"/>
  <c r="D13" i="110" s="1"/>
  <c r="D14" i="110" s="1"/>
  <c r="D15" i="110" s="1"/>
  <c r="D16" i="110" s="1"/>
  <c r="D17" i="110" s="1"/>
  <c r="D18" i="110" s="1"/>
  <c r="D19" i="110" s="1"/>
  <c r="D20" i="110" s="1"/>
  <c r="D21" i="110" s="1"/>
  <c r="T127" i="110"/>
  <c r="R128" i="110"/>
  <c r="L52" i="110"/>
  <c r="L54" i="110"/>
  <c r="Q55" i="110"/>
  <c r="N55" i="110"/>
  <c r="R55" i="110" s="1"/>
  <c r="P56" i="110"/>
  <c r="X80" i="110"/>
  <c r="I119" i="110"/>
  <c r="X19" i="110"/>
  <c r="K53" i="110"/>
  <c r="K120" i="110" s="1"/>
  <c r="O55" i="110"/>
  <c r="S59" i="110"/>
  <c r="T59" i="110" s="1"/>
  <c r="I84" i="110"/>
  <c r="Q84" i="110"/>
  <c r="J57" i="99" s="1"/>
  <c r="N99" i="110"/>
  <c r="R104" i="110"/>
  <c r="X10" i="110"/>
  <c r="X16" i="110"/>
  <c r="V127" i="110"/>
  <c r="T128" i="110"/>
  <c r="X128" i="110" s="1"/>
  <c r="F22" i="110"/>
  <c r="N22" i="110"/>
  <c r="V22" i="110"/>
  <c r="J50" i="110"/>
  <c r="X73" i="110"/>
  <c r="X81" i="110"/>
  <c r="O99" i="110"/>
  <c r="C107" i="110"/>
  <c r="P55" i="110"/>
  <c r="Q56" i="110"/>
  <c r="R59" i="110"/>
  <c r="G107" i="110"/>
  <c r="P58" i="110"/>
  <c r="H94" i="110"/>
  <c r="I96" i="110"/>
  <c r="L98" i="110"/>
  <c r="P103" i="110"/>
  <c r="M100" i="110"/>
  <c r="M101" i="110"/>
  <c r="O102" i="110"/>
  <c r="X127" i="110" l="1"/>
  <c r="AA40" i="61"/>
  <c r="AC40" i="61" s="1"/>
  <c r="Z40" i="61"/>
  <c r="Y128" i="110"/>
  <c r="Z128" i="110"/>
  <c r="Y127" i="110"/>
  <c r="Z127" i="110"/>
  <c r="K95" i="110"/>
  <c r="Y19" i="110"/>
  <c r="Z19" i="110"/>
  <c r="L121" i="110"/>
  <c r="K97" i="110"/>
  <c r="D119" i="110"/>
  <c r="D98" i="110"/>
  <c r="R57" i="110"/>
  <c r="P57" i="110"/>
  <c r="Z35" i="110"/>
  <c r="Y35" i="110"/>
  <c r="Z37" i="110"/>
  <c r="Y37" i="110"/>
  <c r="Y40" i="110"/>
  <c r="Z40" i="110"/>
  <c r="H116" i="110"/>
  <c r="I118" i="110"/>
  <c r="N100" i="110"/>
  <c r="L53" i="110"/>
  <c r="L120" i="110" s="1"/>
  <c r="Z72" i="110"/>
  <c r="Y72" i="110"/>
  <c r="Y74" i="110"/>
  <c r="Z74" i="110"/>
  <c r="J51" i="110"/>
  <c r="Z11" i="110"/>
  <c r="Y11" i="110"/>
  <c r="P99" i="110"/>
  <c r="Q99" i="110" s="1"/>
  <c r="Y15" i="110"/>
  <c r="Z15" i="110"/>
  <c r="K119" i="110"/>
  <c r="Z21" i="110"/>
  <c r="Y21" i="110"/>
  <c r="N101" i="110"/>
  <c r="N123" i="110" s="1"/>
  <c r="J119" i="110"/>
  <c r="X41" i="110"/>
  <c r="Y41" i="110" s="1"/>
  <c r="U59" i="110"/>
  <c r="Z16" i="110"/>
  <c r="Y16" i="110"/>
  <c r="T84" i="110"/>
  <c r="E75" i="99" s="1"/>
  <c r="U71" i="110"/>
  <c r="I95" i="110"/>
  <c r="Q57" i="110"/>
  <c r="J117" i="110"/>
  <c r="Y14" i="110"/>
  <c r="Z14" i="110"/>
  <c r="Z9" i="110"/>
  <c r="Y9" i="110"/>
  <c r="X22" i="110"/>
  <c r="Y22" i="110" s="1"/>
  <c r="P125" i="110"/>
  <c r="Z81" i="110"/>
  <c r="Y81" i="110"/>
  <c r="Z38" i="110"/>
  <c r="Y38" i="110"/>
  <c r="Y78" i="110"/>
  <c r="Z78" i="110"/>
  <c r="S104" i="110"/>
  <c r="T104" i="110" s="1"/>
  <c r="Z10" i="110"/>
  <c r="Y10" i="110"/>
  <c r="M54" i="110"/>
  <c r="L50" i="110"/>
  <c r="Y75" i="110"/>
  <c r="Z75" i="110"/>
  <c r="R126" i="110"/>
  <c r="Q103" i="110"/>
  <c r="S103" i="110" s="1"/>
  <c r="Y106" i="110"/>
  <c r="Z106" i="110"/>
  <c r="M98" i="110"/>
  <c r="Q58" i="110"/>
  <c r="M52" i="110"/>
  <c r="R56" i="110"/>
  <c r="Y20" i="110"/>
  <c r="Z20" i="110"/>
  <c r="J96" i="110"/>
  <c r="H107" i="110"/>
  <c r="I94" i="110"/>
  <c r="J94" i="110" s="1"/>
  <c r="Z73" i="110"/>
  <c r="Y73" i="110"/>
  <c r="Z80" i="110"/>
  <c r="Y80" i="110"/>
  <c r="Z18" i="110"/>
  <c r="Y18" i="110"/>
  <c r="P102" i="110"/>
  <c r="S55" i="110"/>
  <c r="J95" i="110"/>
  <c r="S56" i="110"/>
  <c r="M123" i="110"/>
  <c r="R103" i="110"/>
  <c r="K50" i="110"/>
  <c r="Z39" i="110"/>
  <c r="Y39" i="110"/>
  <c r="Z17" i="110"/>
  <c r="Y17" i="110"/>
  <c r="I49" i="110"/>
  <c r="Z13" i="110"/>
  <c r="Y13" i="110"/>
  <c r="Z12" i="110"/>
  <c r="Y12" i="110"/>
  <c r="Z41" i="110" l="1"/>
  <c r="AE40" i="61"/>
  <c r="AG40" i="61" s="1"/>
  <c r="AD40" i="61"/>
  <c r="R99" i="110"/>
  <c r="S99" i="110" s="1"/>
  <c r="T103" i="110"/>
  <c r="U103" i="110"/>
  <c r="V104" i="110"/>
  <c r="U104" i="110"/>
  <c r="T126" i="110"/>
  <c r="J107" i="110"/>
  <c r="P100" i="110"/>
  <c r="P122" i="110" s="1"/>
  <c r="I62" i="110"/>
  <c r="I116" i="110"/>
  <c r="V103" i="110"/>
  <c r="Q125" i="110"/>
  <c r="K51" i="110"/>
  <c r="P124" i="110"/>
  <c r="J118" i="110"/>
  <c r="N122" i="110"/>
  <c r="O100" i="110"/>
  <c r="O122" i="110" s="1"/>
  <c r="L97" i="110"/>
  <c r="J49" i="110"/>
  <c r="M121" i="110"/>
  <c r="N54" i="110"/>
  <c r="O54" i="110"/>
  <c r="O121" i="110" s="1"/>
  <c r="L95" i="110"/>
  <c r="I117" i="110"/>
  <c r="S126" i="110"/>
  <c r="Z22" i="110"/>
  <c r="M53" i="110"/>
  <c r="T55" i="110"/>
  <c r="N52" i="110"/>
  <c r="L96" i="110"/>
  <c r="Q102" i="110"/>
  <c r="I107" i="110"/>
  <c r="K96" i="110"/>
  <c r="O101" i="110"/>
  <c r="K49" i="110"/>
  <c r="H129" i="110"/>
  <c r="D120" i="110"/>
  <c r="D99" i="110"/>
  <c r="R58" i="110"/>
  <c r="V71" i="110"/>
  <c r="U84" i="110"/>
  <c r="J75" i="99" s="1"/>
  <c r="S57" i="110"/>
  <c r="K117" i="110"/>
  <c r="K94" i="110"/>
  <c r="K107" i="110" s="1"/>
  <c r="M50" i="110"/>
  <c r="N98" i="110"/>
  <c r="T56" i="110"/>
  <c r="M97" i="110"/>
  <c r="V59" i="110"/>
  <c r="W59" i="110" s="1"/>
  <c r="AI40" i="61" l="1"/>
  <c r="AK40" i="61" s="1"/>
  <c r="AL40" i="61" s="1"/>
  <c r="AH40" i="61"/>
  <c r="O96" i="110"/>
  <c r="W126" i="110"/>
  <c r="T99" i="110"/>
  <c r="U99" i="110" s="1"/>
  <c r="K118" i="110"/>
  <c r="W103" i="110"/>
  <c r="X103" i="110" s="1"/>
  <c r="V84" i="110"/>
  <c r="O75" i="99" s="1"/>
  <c r="W71" i="110"/>
  <c r="L117" i="110"/>
  <c r="N121" i="110"/>
  <c r="W104" i="110"/>
  <c r="X104" i="110" s="1"/>
  <c r="M96" i="110"/>
  <c r="O52" i="110"/>
  <c r="R125" i="110"/>
  <c r="S58" i="110"/>
  <c r="J62" i="110"/>
  <c r="J116" i="110"/>
  <c r="Q100" i="110"/>
  <c r="M119" i="110"/>
  <c r="P54" i="110"/>
  <c r="U55" i="110"/>
  <c r="M120" i="110"/>
  <c r="N53" i="110"/>
  <c r="O97" i="110"/>
  <c r="U126" i="110"/>
  <c r="P52" i="110"/>
  <c r="M94" i="110"/>
  <c r="M107" i="110" s="1"/>
  <c r="T57" i="110"/>
  <c r="N50" i="110"/>
  <c r="U56" i="110"/>
  <c r="V56" i="110" s="1"/>
  <c r="R102" i="110"/>
  <c r="L49" i="110"/>
  <c r="M95" i="110"/>
  <c r="L119" i="110"/>
  <c r="N97" i="110"/>
  <c r="O123" i="110"/>
  <c r="M51" i="110"/>
  <c r="M118" i="110" s="1"/>
  <c r="V126" i="110"/>
  <c r="X59" i="110"/>
  <c r="D100" i="110"/>
  <c r="D121" i="110"/>
  <c r="L94" i="110"/>
  <c r="P101" i="110"/>
  <c r="P123" i="110" s="1"/>
  <c r="Q124" i="110"/>
  <c r="O53" i="110"/>
  <c r="O120" i="110" s="1"/>
  <c r="I129" i="110"/>
  <c r="V99" i="110"/>
  <c r="O98" i="110"/>
  <c r="K62" i="110"/>
  <c r="K116" i="110"/>
  <c r="K129" i="110" s="1"/>
  <c r="N94" i="110"/>
  <c r="N96" i="110"/>
  <c r="L51" i="110"/>
  <c r="Z103" i="110" l="1"/>
  <c r="Y103" i="110"/>
  <c r="W56" i="110"/>
  <c r="Z104" i="110"/>
  <c r="Y104" i="110"/>
  <c r="Z59" i="110"/>
  <c r="Y59" i="110"/>
  <c r="P97" i="110"/>
  <c r="V55" i="110"/>
  <c r="O119" i="110"/>
  <c r="Q54" i="110"/>
  <c r="P119" i="110"/>
  <c r="T100" i="110"/>
  <c r="T122" i="110" s="1"/>
  <c r="W84" i="110"/>
  <c r="T75" i="99" s="1"/>
  <c r="X71" i="110"/>
  <c r="L107" i="110"/>
  <c r="Q101" i="110"/>
  <c r="L62" i="110"/>
  <c r="L116" i="110"/>
  <c r="M49" i="110"/>
  <c r="O50" i="110"/>
  <c r="X126" i="110"/>
  <c r="P96" i="110"/>
  <c r="J129" i="110"/>
  <c r="N119" i="110"/>
  <c r="X99" i="110"/>
  <c r="R124" i="110"/>
  <c r="S102" i="110"/>
  <c r="S124" i="110" s="1"/>
  <c r="Q52" i="110"/>
  <c r="L118" i="110"/>
  <c r="X56" i="110"/>
  <c r="N51" i="110"/>
  <c r="O51" i="110" s="1"/>
  <c r="O94" i="110"/>
  <c r="N117" i="110"/>
  <c r="N120" i="110"/>
  <c r="P53" i="110"/>
  <c r="P121" i="110"/>
  <c r="W99" i="110"/>
  <c r="N95" i="110"/>
  <c r="Q122" i="110"/>
  <c r="R100" i="110"/>
  <c r="S100" i="110"/>
  <c r="S122" i="110" s="1"/>
  <c r="O95" i="110"/>
  <c r="M117" i="110"/>
  <c r="S125" i="110"/>
  <c r="T58" i="110"/>
  <c r="T125" i="110" s="1"/>
  <c r="P94" i="110"/>
  <c r="Q94" i="110" s="1"/>
  <c r="P98" i="110"/>
  <c r="D101" i="110"/>
  <c r="D122" i="110"/>
  <c r="W55" i="110"/>
  <c r="U57" i="110"/>
  <c r="R94" i="110" l="1"/>
  <c r="Q95" i="110"/>
  <c r="Q107" i="110" s="1"/>
  <c r="O118" i="110"/>
  <c r="P51" i="110"/>
  <c r="P118" i="110" s="1"/>
  <c r="Q51" i="110"/>
  <c r="R51" i="110" s="1"/>
  <c r="N107" i="110"/>
  <c r="U58" i="110"/>
  <c r="Z99" i="110"/>
  <c r="Y99" i="110"/>
  <c r="U100" i="110"/>
  <c r="Q121" i="110"/>
  <c r="Q97" i="110"/>
  <c r="R54" i="110"/>
  <c r="S54" i="110" s="1"/>
  <c r="P95" i="110"/>
  <c r="R95" i="110" s="1"/>
  <c r="Y126" i="110"/>
  <c r="Z126" i="110"/>
  <c r="S94" i="110"/>
  <c r="V57" i="110"/>
  <c r="Q119" i="110"/>
  <c r="Q96" i="110"/>
  <c r="O117" i="110"/>
  <c r="P50" i="110"/>
  <c r="X55" i="110"/>
  <c r="D102" i="110"/>
  <c r="D123" i="110"/>
  <c r="R122" i="110"/>
  <c r="O107" i="110"/>
  <c r="M62" i="110"/>
  <c r="M116" i="110"/>
  <c r="N49" i="110"/>
  <c r="T102" i="110"/>
  <c r="Q123" i="110"/>
  <c r="R101" i="110"/>
  <c r="N118" i="110"/>
  <c r="Z71" i="110"/>
  <c r="Z84" i="110" s="1"/>
  <c r="Y71" i="110"/>
  <c r="X84" i="110"/>
  <c r="Y84" i="110" s="1"/>
  <c r="Z56" i="110"/>
  <c r="Y56" i="110"/>
  <c r="P107" i="110"/>
  <c r="Q98" i="110"/>
  <c r="P120" i="110"/>
  <c r="Q53" i="110"/>
  <c r="R53" i="110" s="1"/>
  <c r="R96" i="110"/>
  <c r="S96" i="110" s="1"/>
  <c r="T96" i="110" s="1"/>
  <c r="L129" i="110"/>
  <c r="R52" i="110"/>
  <c r="R118" i="110" l="1"/>
  <c r="S51" i="110"/>
  <c r="S118" i="110" s="1"/>
  <c r="S121" i="110"/>
  <c r="T54" i="110"/>
  <c r="T94" i="110"/>
  <c r="R119" i="110"/>
  <c r="P117" i="110"/>
  <c r="Q50" i="110"/>
  <c r="T124" i="110"/>
  <c r="U102" i="110"/>
  <c r="R123" i="110"/>
  <c r="S101" i="110"/>
  <c r="S123" i="110" s="1"/>
  <c r="S52" i="110"/>
  <c r="R98" i="110"/>
  <c r="N62" i="110"/>
  <c r="N116" i="110"/>
  <c r="N129" i="110" s="1"/>
  <c r="P49" i="110"/>
  <c r="O49" i="110"/>
  <c r="U96" i="110"/>
  <c r="V96" i="110"/>
  <c r="W96" i="110" s="1"/>
  <c r="X96" i="110" s="1"/>
  <c r="S95" i="110"/>
  <c r="T95" i="110" s="1"/>
  <c r="U95" i="110" s="1"/>
  <c r="V95" i="110" s="1"/>
  <c r="W95" i="110" s="1"/>
  <c r="X95" i="110" s="1"/>
  <c r="U122" i="110"/>
  <c r="V100" i="110"/>
  <c r="R121" i="110"/>
  <c r="T101" i="110"/>
  <c r="D103" i="110"/>
  <c r="D124" i="110"/>
  <c r="W57" i="110"/>
  <c r="Q118" i="110"/>
  <c r="Q120" i="110"/>
  <c r="S53" i="110"/>
  <c r="M129" i="110"/>
  <c r="Z55" i="110"/>
  <c r="Y55" i="110"/>
  <c r="R97" i="110"/>
  <c r="R107" i="110" s="1"/>
  <c r="U125" i="110"/>
  <c r="V58" i="110"/>
  <c r="D125" i="110" l="1"/>
  <c r="D104" i="110"/>
  <c r="Z95" i="110"/>
  <c r="Y95" i="110"/>
  <c r="S98" i="110"/>
  <c r="T98" i="110" s="1"/>
  <c r="U98" i="110" s="1"/>
  <c r="V98" i="110" s="1"/>
  <c r="W98" i="110" s="1"/>
  <c r="X98" i="110" s="1"/>
  <c r="Y96" i="110"/>
  <c r="Z96" i="110"/>
  <c r="R120" i="110"/>
  <c r="Q117" i="110"/>
  <c r="R50" i="110"/>
  <c r="O62" i="110"/>
  <c r="O116" i="110"/>
  <c r="T107" i="110"/>
  <c r="U94" i="110"/>
  <c r="T52" i="110"/>
  <c r="P62" i="110"/>
  <c r="P116" i="110"/>
  <c r="P129" i="110" s="1"/>
  <c r="Q49" i="110"/>
  <c r="V102" i="110"/>
  <c r="U124" i="110"/>
  <c r="S107" i="110"/>
  <c r="T51" i="110"/>
  <c r="V125" i="110"/>
  <c r="W58" i="110"/>
  <c r="U101" i="110"/>
  <c r="T123" i="110"/>
  <c r="X57" i="110"/>
  <c r="T53" i="110"/>
  <c r="S97" i="110"/>
  <c r="T97" i="110" s="1"/>
  <c r="U97" i="110" s="1"/>
  <c r="V97" i="110" s="1"/>
  <c r="W97" i="110" s="1"/>
  <c r="X97" i="110" s="1"/>
  <c r="V122" i="110"/>
  <c r="W100" i="110"/>
  <c r="W122" i="110" s="1"/>
  <c r="X122" i="110" s="1"/>
  <c r="T121" i="110"/>
  <c r="U54" i="110"/>
  <c r="Z97" i="110" l="1"/>
  <c r="Y97" i="110"/>
  <c r="Z98" i="110"/>
  <c r="Y98" i="110"/>
  <c r="Y122" i="110"/>
  <c r="Z122" i="110"/>
  <c r="Q62" i="110"/>
  <c r="Q116" i="110"/>
  <c r="Q129" i="110" s="1"/>
  <c r="R49" i="110"/>
  <c r="U107" i="110"/>
  <c r="V94" i="110"/>
  <c r="U123" i="110"/>
  <c r="V101" i="110"/>
  <c r="R117" i="110"/>
  <c r="S50" i="110"/>
  <c r="U121" i="110"/>
  <c r="V54" i="110"/>
  <c r="W102" i="110"/>
  <c r="V124" i="110"/>
  <c r="W125" i="110"/>
  <c r="X125" i="110" s="1"/>
  <c r="X58" i="110"/>
  <c r="D126" i="110"/>
  <c r="D105" i="110"/>
  <c r="O129" i="110"/>
  <c r="T119" i="110"/>
  <c r="U52" i="110"/>
  <c r="Y57" i="110"/>
  <c r="Z57" i="110"/>
  <c r="X100" i="110"/>
  <c r="T120" i="110"/>
  <c r="U53" i="110"/>
  <c r="T118" i="110"/>
  <c r="U51" i="110"/>
  <c r="S119" i="110"/>
  <c r="S120" i="110"/>
  <c r="D127" i="110" l="1"/>
  <c r="D106" i="110"/>
  <c r="D128" i="110" s="1"/>
  <c r="S117" i="110"/>
  <c r="T50" i="110"/>
  <c r="U120" i="110"/>
  <c r="V53" i="110"/>
  <c r="Z58" i="110"/>
  <c r="Y58" i="110"/>
  <c r="V123" i="110"/>
  <c r="W101" i="110"/>
  <c r="Y125" i="110"/>
  <c r="Z125" i="110"/>
  <c r="U119" i="110"/>
  <c r="V52" i="110"/>
  <c r="V107" i="110"/>
  <c r="W94" i="110"/>
  <c r="Z100" i="110"/>
  <c r="Y100" i="110"/>
  <c r="U118" i="110"/>
  <c r="V51" i="110"/>
  <c r="X102" i="110"/>
  <c r="W124" i="110"/>
  <c r="X124" i="110" s="1"/>
  <c r="V121" i="110"/>
  <c r="W54" i="110"/>
  <c r="R62" i="110"/>
  <c r="R116" i="110"/>
  <c r="R129" i="110" s="1"/>
  <c r="S49" i="110"/>
  <c r="Y124" i="110" l="1"/>
  <c r="Z124" i="110"/>
  <c r="V119" i="110"/>
  <c r="W52" i="110"/>
  <c r="V120" i="110"/>
  <c r="W53" i="110"/>
  <c r="Y102" i="110"/>
  <c r="Z102" i="110"/>
  <c r="W121" i="110"/>
  <c r="X121" i="110" s="1"/>
  <c r="X54" i="110"/>
  <c r="V118" i="110"/>
  <c r="W51" i="110"/>
  <c r="T117" i="110"/>
  <c r="U50" i="110"/>
  <c r="S62" i="110"/>
  <c r="S116" i="110"/>
  <c r="S129" i="110" s="1"/>
  <c r="T49" i="110"/>
  <c r="W107" i="110"/>
  <c r="X94" i="110"/>
  <c r="X101" i="110"/>
  <c r="W123" i="110"/>
  <c r="X123" i="110" s="1"/>
  <c r="Y123" i="110" l="1"/>
  <c r="Z123" i="110"/>
  <c r="W120" i="110"/>
  <c r="X120" i="110" s="1"/>
  <c r="X53" i="110"/>
  <c r="Y101" i="110"/>
  <c r="Z101" i="110"/>
  <c r="W118" i="110"/>
  <c r="X118" i="110" s="1"/>
  <c r="X51" i="110"/>
  <c r="W119" i="110"/>
  <c r="X119" i="110" s="1"/>
  <c r="X52" i="110"/>
  <c r="U117" i="110"/>
  <c r="V50" i="110"/>
  <c r="Z94" i="110"/>
  <c r="Z107" i="110" s="1"/>
  <c r="X107" i="110"/>
  <c r="Y107" i="110" s="1"/>
  <c r="Y94" i="110"/>
  <c r="Z54" i="110"/>
  <c r="Y54" i="110"/>
  <c r="T62" i="110"/>
  <c r="T116" i="110"/>
  <c r="T129" i="110" s="1"/>
  <c r="U49" i="110"/>
  <c r="Y121" i="110"/>
  <c r="Z121" i="110"/>
  <c r="Z51" i="110" l="1"/>
  <c r="Y51" i="110"/>
  <c r="V117" i="110"/>
  <c r="W50" i="110"/>
  <c r="Z53" i="110"/>
  <c r="Y53" i="110"/>
  <c r="Y120" i="110"/>
  <c r="Z120" i="110"/>
  <c r="Y118" i="110"/>
  <c r="Z118" i="110"/>
  <c r="Y52" i="110"/>
  <c r="Z52" i="110"/>
  <c r="U62" i="110"/>
  <c r="U116" i="110"/>
  <c r="U129" i="110" s="1"/>
  <c r="V49" i="110"/>
  <c r="Y119" i="110"/>
  <c r="Z119" i="110"/>
  <c r="W117" i="110" l="1"/>
  <c r="X117" i="110" s="1"/>
  <c r="X50" i="110"/>
  <c r="V62" i="110"/>
  <c r="V116" i="110"/>
  <c r="V129" i="110" s="1"/>
  <c r="W49" i="110"/>
  <c r="Z50" i="110" l="1"/>
  <c r="Y50" i="110"/>
  <c r="W62" i="110"/>
  <c r="W116" i="110"/>
  <c r="X49" i="110"/>
  <c r="Y117" i="110"/>
  <c r="Z117" i="110"/>
  <c r="X62" i="110" l="1"/>
  <c r="Y62" i="110" s="1"/>
  <c r="Z49" i="110"/>
  <c r="Z62" i="110" s="1"/>
  <c r="Y49" i="110"/>
  <c r="W129" i="110"/>
  <c r="X116" i="110"/>
  <c r="X129" i="110" l="1"/>
  <c r="Y129" i="110" s="1"/>
  <c r="Y116" i="110"/>
  <c r="Z116" i="110"/>
  <c r="Z129" i="110" s="1"/>
  <c r="Q13" i="65" l="1"/>
  <c r="Q52" i="58"/>
  <c r="Q54" i="58" s="1"/>
  <c r="O52" i="58"/>
  <c r="O54" i="58" s="1"/>
  <c r="Q50" i="58"/>
  <c r="P50" i="58"/>
  <c r="P52" i="58" s="1"/>
  <c r="P54" i="58" s="1"/>
  <c r="O50" i="58"/>
  <c r="N50" i="58"/>
  <c r="N52" i="58" s="1"/>
  <c r="N54" i="58" s="1"/>
  <c r="M50" i="58"/>
  <c r="M52" i="58" s="1"/>
  <c r="M54" i="58" s="1"/>
  <c r="Q49" i="58"/>
  <c r="P49" i="58"/>
  <c r="O49" i="58"/>
  <c r="N49" i="58"/>
  <c r="M49" i="58"/>
  <c r="Q46" i="58"/>
  <c r="P46" i="58"/>
  <c r="O46" i="58"/>
  <c r="N46" i="58"/>
  <c r="M46" i="58"/>
  <c r="Q45" i="58"/>
  <c r="P45" i="58"/>
  <c r="O45" i="58"/>
  <c r="N45" i="58"/>
  <c r="M45" i="58"/>
  <c r="Q44" i="58"/>
  <c r="P44" i="58"/>
  <c r="O44" i="58"/>
  <c r="N44" i="58"/>
  <c r="M44" i="58"/>
  <c r="K52" i="58"/>
  <c r="K54" i="58" s="1"/>
  <c r="K50" i="58"/>
  <c r="K49" i="58"/>
  <c r="K46" i="58"/>
  <c r="K45" i="58"/>
  <c r="K44" i="58"/>
  <c r="H45" i="58"/>
  <c r="H44" i="58"/>
  <c r="E54" i="58"/>
  <c r="E45" i="58"/>
  <c r="E44" i="58"/>
  <c r="E43" i="58"/>
  <c r="H12" i="14"/>
  <c r="E12" i="14"/>
  <c r="E36" i="58"/>
  <c r="H32" i="58" s="1"/>
  <c r="H36" i="58" s="1"/>
  <c r="H37" i="58" s="1"/>
  <c r="I41" i="94"/>
  <c r="G41" i="94"/>
  <c r="F41" i="94"/>
  <c r="E41" i="94"/>
  <c r="D41" i="94"/>
  <c r="J41" i="94" s="1"/>
  <c r="J40" i="94"/>
  <c r="I35" i="94"/>
  <c r="F35" i="94"/>
  <c r="E35" i="94"/>
  <c r="I22" i="94"/>
  <c r="F22" i="94"/>
  <c r="E22" i="94"/>
  <c r="D22" i="94"/>
  <c r="G22" i="94"/>
  <c r="J22" i="94" s="1"/>
  <c r="I16" i="94"/>
  <c r="F16" i="94"/>
  <c r="E16" i="94"/>
  <c r="H43" i="58" l="1"/>
  <c r="K32" i="58"/>
  <c r="G34" i="94"/>
  <c r="G35" i="94" s="1"/>
  <c r="D35" i="94"/>
  <c r="G15" i="94"/>
  <c r="G16" i="94" s="1"/>
  <c r="D16" i="94"/>
  <c r="J16" i="94" s="1"/>
  <c r="E37" i="58"/>
  <c r="J21" i="94"/>
  <c r="K36" i="58" l="1"/>
  <c r="K37" i="58" s="1"/>
  <c r="K48" i="58" s="1"/>
  <c r="K43" i="58"/>
  <c r="J35" i="94"/>
  <c r="J34" i="94"/>
  <c r="J15" i="94"/>
  <c r="K17" i="2"/>
  <c r="H17" i="2"/>
  <c r="E17" i="2"/>
  <c r="D18" i="79" s="1"/>
  <c r="K15" i="2"/>
  <c r="I15" i="2"/>
  <c r="E43" i="79" s="1"/>
  <c r="F43" i="79" s="1"/>
  <c r="H15" i="2"/>
  <c r="D43" i="79" s="1"/>
  <c r="E15" i="2"/>
  <c r="D16" i="79" s="1"/>
  <c r="F15" i="2"/>
  <c r="E16" i="79" s="1"/>
  <c r="F16" i="79" s="1"/>
  <c r="H17" i="77"/>
  <c r="F17" i="77"/>
  <c r="K13" i="2"/>
  <c r="H13" i="2"/>
  <c r="D41" i="79" s="1"/>
  <c r="G41" i="79" s="1"/>
  <c r="E13" i="2"/>
  <c r="D14" i="79" s="1"/>
  <c r="K12" i="2"/>
  <c r="H12" i="2"/>
  <c r="D40" i="79" s="1"/>
  <c r="E12" i="2"/>
  <c r="F2" i="79"/>
  <c r="E2" i="94"/>
  <c r="J2" i="90"/>
  <c r="J2" i="76"/>
  <c r="F2" i="101"/>
  <c r="B2" i="14"/>
  <c r="F2" i="3"/>
  <c r="D2" i="77"/>
  <c r="I2" i="58"/>
  <c r="F2" i="100"/>
  <c r="H2" i="99"/>
  <c r="F2" i="98"/>
  <c r="H2" i="74"/>
  <c r="M3" i="73"/>
  <c r="G2" i="72"/>
  <c r="J2" i="91"/>
  <c r="E2" i="69"/>
  <c r="E2" i="68"/>
  <c r="E2" i="67"/>
  <c r="B2" i="66"/>
  <c r="B3" i="61"/>
  <c r="B2" i="65"/>
  <c r="B2" i="2"/>
  <c r="H56" i="3"/>
  <c r="G56" i="3"/>
  <c r="F56" i="3"/>
  <c r="E56" i="3"/>
  <c r="H55" i="3"/>
  <c r="G55" i="3"/>
  <c r="F55" i="3"/>
  <c r="E55" i="3"/>
  <c r="D56" i="3"/>
  <c r="D55" i="3"/>
  <c r="K18" i="3"/>
  <c r="H18" i="3"/>
  <c r="F12" i="101"/>
  <c r="E12" i="101"/>
  <c r="E18" i="3"/>
  <c r="M12" i="14"/>
  <c r="L12" i="14"/>
  <c r="M19" i="2" s="1"/>
  <c r="K12" i="14"/>
  <c r="L19" i="2" s="1"/>
  <c r="J12" i="14"/>
  <c r="K19" i="2" s="1"/>
  <c r="I12" i="14"/>
  <c r="I19" i="2"/>
  <c r="E47" i="79" s="1"/>
  <c r="F47" i="79" s="1"/>
  <c r="G12" i="14"/>
  <c r="H19" i="2" s="1"/>
  <c r="D47" i="79" s="1"/>
  <c r="F12" i="14"/>
  <c r="F19" i="2"/>
  <c r="E20" i="79" s="1"/>
  <c r="F20" i="79" s="1"/>
  <c r="D12" i="14"/>
  <c r="E19" i="2" s="1"/>
  <c r="D20" i="79" s="1"/>
  <c r="H19" i="3"/>
  <c r="E9" i="101"/>
  <c r="E48" i="79"/>
  <c r="D48" i="79"/>
  <c r="D45" i="79"/>
  <c r="E42" i="79"/>
  <c r="D42" i="79"/>
  <c r="D39" i="79"/>
  <c r="F48" i="79"/>
  <c r="G48" i="79" s="1"/>
  <c r="J48" i="79" s="1"/>
  <c r="K48" i="79" s="1"/>
  <c r="H46" i="79"/>
  <c r="H49" i="79" s="1"/>
  <c r="H44" i="79"/>
  <c r="F42" i="79"/>
  <c r="G42" i="79" s="1"/>
  <c r="J42" i="79" s="1"/>
  <c r="K42" i="79" s="1"/>
  <c r="F21" i="79"/>
  <c r="G21" i="79" s="1"/>
  <c r="J21" i="79" s="1"/>
  <c r="K21" i="79" s="1"/>
  <c r="F15" i="79"/>
  <c r="E21" i="79"/>
  <c r="E15" i="79"/>
  <c r="D21" i="79"/>
  <c r="D15" i="79"/>
  <c r="D13" i="79"/>
  <c r="D12" i="79"/>
  <c r="H22" i="79"/>
  <c r="H17" i="79"/>
  <c r="H19" i="79" s="1"/>
  <c r="G15" i="79"/>
  <c r="J15" i="79" s="1"/>
  <c r="K15" i="79" s="1"/>
  <c r="H9" i="76"/>
  <c r="H14" i="76" s="1"/>
  <c r="J14" i="76"/>
  <c r="J15" i="76" s="1"/>
  <c r="J11" i="76"/>
  <c r="G15" i="76"/>
  <c r="G11" i="76"/>
  <c r="E14" i="76"/>
  <c r="D14" i="76"/>
  <c r="D15" i="76" s="1"/>
  <c r="G13" i="101"/>
  <c r="F13" i="101"/>
  <c r="E13" i="101"/>
  <c r="I26" i="101"/>
  <c r="H26" i="101"/>
  <c r="G26" i="101"/>
  <c r="F26" i="101"/>
  <c r="E26" i="101"/>
  <c r="I29" i="101"/>
  <c r="H29" i="101"/>
  <c r="G29" i="101"/>
  <c r="F29" i="101"/>
  <c r="E29" i="101"/>
  <c r="H58" i="107"/>
  <c r="I48" i="107"/>
  <c r="H48" i="107"/>
  <c r="C38" i="107"/>
  <c r="C37" i="107"/>
  <c r="D30" i="107" s="1"/>
  <c r="E30" i="107" s="1"/>
  <c r="C35" i="107"/>
  <c r="B28" i="107"/>
  <c r="B27" i="107"/>
  <c r="B26" i="107"/>
  <c r="B25" i="107"/>
  <c r="B24" i="107"/>
  <c r="B23" i="107"/>
  <c r="B22" i="107"/>
  <c r="B21" i="107"/>
  <c r="B20" i="107"/>
  <c r="B19" i="107"/>
  <c r="B18" i="107"/>
  <c r="B17" i="107"/>
  <c r="D16" i="107"/>
  <c r="E16" i="107" s="1"/>
  <c r="B16" i="107"/>
  <c r="B14" i="107"/>
  <c r="B13" i="107"/>
  <c r="B12" i="107"/>
  <c r="B11" i="107"/>
  <c r="B10" i="107"/>
  <c r="B9" i="107"/>
  <c r="B8" i="107"/>
  <c r="B7" i="107"/>
  <c r="B6" i="107"/>
  <c r="B5" i="107"/>
  <c r="B4" i="107"/>
  <c r="B3" i="107"/>
  <c r="D2" i="107"/>
  <c r="E2" i="107" s="1"/>
  <c r="B2" i="107"/>
  <c r="U23" i="98"/>
  <c r="T23" i="98"/>
  <c r="U22" i="98"/>
  <c r="T22" i="98"/>
  <c r="U21" i="98"/>
  <c r="T21" i="98"/>
  <c r="U20" i="98"/>
  <c r="T20" i="98"/>
  <c r="U19" i="98"/>
  <c r="T19" i="98"/>
  <c r="U18" i="98"/>
  <c r="T18" i="98"/>
  <c r="U17" i="98"/>
  <c r="T17" i="98"/>
  <c r="U16" i="98"/>
  <c r="T16" i="98"/>
  <c r="V24" i="99"/>
  <c r="U24" i="99"/>
  <c r="T24" i="99"/>
  <c r="Q24" i="99"/>
  <c r="P24" i="99"/>
  <c r="L24" i="99"/>
  <c r="K24" i="99"/>
  <c r="G24" i="99"/>
  <c r="F24" i="99"/>
  <c r="L15" i="3"/>
  <c r="K47" i="58" l="1"/>
  <c r="M32" i="58"/>
  <c r="M36" i="58" s="1"/>
  <c r="I58" i="107"/>
  <c r="J58" i="107" s="1"/>
  <c r="E40" i="77"/>
  <c r="F40" i="77" s="1"/>
  <c r="G40" i="77" s="1"/>
  <c r="H40" i="77" s="1"/>
  <c r="I40" i="77" s="1"/>
  <c r="J17" i="77"/>
  <c r="J48" i="107"/>
  <c r="K48" i="107" s="1"/>
  <c r="K9" i="76"/>
  <c r="M43" i="58"/>
  <c r="F14" i="101"/>
  <c r="N19" i="2"/>
  <c r="G47" i="79"/>
  <c r="J47" i="79" s="1"/>
  <c r="K47" i="79" s="1"/>
  <c r="E19" i="3"/>
  <c r="G43" i="79"/>
  <c r="J43" i="79" s="1"/>
  <c r="K43" i="79" s="1"/>
  <c r="G16" i="79"/>
  <c r="J16" i="79" s="1"/>
  <c r="K16" i="79" s="1"/>
  <c r="E14" i="101"/>
  <c r="G14" i="79"/>
  <c r="G20" i="79"/>
  <c r="D11" i="76"/>
  <c r="U77" i="98"/>
  <c r="U76" i="98"/>
  <c r="U75" i="98"/>
  <c r="U74" i="98"/>
  <c r="U73" i="98"/>
  <c r="U72" i="98"/>
  <c r="U71" i="98"/>
  <c r="U70" i="98"/>
  <c r="T70" i="98"/>
  <c r="P77" i="98"/>
  <c r="P76" i="98"/>
  <c r="P75" i="98"/>
  <c r="P74" i="98"/>
  <c r="P73" i="98"/>
  <c r="P72" i="98"/>
  <c r="P71" i="98"/>
  <c r="P70" i="98"/>
  <c r="O70" i="98"/>
  <c r="K77" i="98"/>
  <c r="K76" i="98"/>
  <c r="K75" i="98"/>
  <c r="K74" i="98"/>
  <c r="K73" i="98"/>
  <c r="K78" i="98" s="1"/>
  <c r="K72" i="98"/>
  <c r="K71" i="98"/>
  <c r="K70" i="98"/>
  <c r="J70" i="98"/>
  <c r="F77" i="98"/>
  <c r="F76" i="98"/>
  <c r="F75" i="98"/>
  <c r="F74" i="98"/>
  <c r="F73" i="98"/>
  <c r="F72" i="98"/>
  <c r="F71" i="98"/>
  <c r="F70" i="98"/>
  <c r="F78" i="98" s="1"/>
  <c r="E70" i="98"/>
  <c r="U78" i="98"/>
  <c r="P78" i="98"/>
  <c r="U59" i="98"/>
  <c r="U58" i="98"/>
  <c r="U57" i="98"/>
  <c r="U56" i="98"/>
  <c r="U55" i="98"/>
  <c r="U54" i="98"/>
  <c r="U60" i="98" s="1"/>
  <c r="U53" i="98"/>
  <c r="U52" i="98"/>
  <c r="T52" i="98"/>
  <c r="P59" i="98"/>
  <c r="P58" i="98"/>
  <c r="P57" i="98"/>
  <c r="P56" i="98"/>
  <c r="P55" i="98"/>
  <c r="P54" i="98"/>
  <c r="P53" i="98"/>
  <c r="P52" i="98"/>
  <c r="O52" i="98"/>
  <c r="K59" i="98"/>
  <c r="K58" i="98"/>
  <c r="K57" i="98"/>
  <c r="K56" i="98"/>
  <c r="K55" i="98"/>
  <c r="K54" i="98"/>
  <c r="K53" i="98"/>
  <c r="K52" i="98"/>
  <c r="J52" i="98"/>
  <c r="P60" i="98"/>
  <c r="K60" i="98"/>
  <c r="F60" i="98"/>
  <c r="F59" i="98"/>
  <c r="F58" i="98"/>
  <c r="F57" i="98"/>
  <c r="F56" i="98"/>
  <c r="F55" i="98"/>
  <c r="F54" i="98"/>
  <c r="F53" i="98"/>
  <c r="F52" i="98"/>
  <c r="E52" i="98"/>
  <c r="H52" i="98" s="1"/>
  <c r="I52" i="98" s="1"/>
  <c r="D52" i="98"/>
  <c r="U40" i="98"/>
  <c r="T40" i="98"/>
  <c r="U39" i="98"/>
  <c r="T39" i="98"/>
  <c r="U38" i="98"/>
  <c r="T38" i="98"/>
  <c r="U37" i="98"/>
  <c r="T37" i="98"/>
  <c r="U36" i="98"/>
  <c r="T36" i="98"/>
  <c r="U35" i="98"/>
  <c r="T35" i="98"/>
  <c r="U34" i="98"/>
  <c r="T34" i="98"/>
  <c r="U33" i="98"/>
  <c r="T33" i="98"/>
  <c r="P40" i="98"/>
  <c r="O40" i="98"/>
  <c r="P39" i="98"/>
  <c r="O39" i="98"/>
  <c r="P38" i="98"/>
  <c r="O38" i="98"/>
  <c r="P37" i="98"/>
  <c r="O37" i="98"/>
  <c r="P36" i="98"/>
  <c r="O36" i="98"/>
  <c r="P35" i="98"/>
  <c r="O35" i="98"/>
  <c r="P34" i="98"/>
  <c r="O34" i="98"/>
  <c r="P33" i="98"/>
  <c r="O33" i="98"/>
  <c r="K40" i="98"/>
  <c r="J40" i="98"/>
  <c r="K39" i="98"/>
  <c r="J39" i="98"/>
  <c r="K38" i="98"/>
  <c r="J38" i="98"/>
  <c r="K37" i="98"/>
  <c r="J37" i="98"/>
  <c r="K36" i="98"/>
  <c r="J36" i="98"/>
  <c r="K35" i="98"/>
  <c r="J35" i="98"/>
  <c r="K34" i="98"/>
  <c r="J34" i="98"/>
  <c r="K33" i="98"/>
  <c r="K41" i="98" s="1"/>
  <c r="J33" i="98"/>
  <c r="F40" i="98"/>
  <c r="E40" i="98"/>
  <c r="F39" i="98"/>
  <c r="E39" i="98"/>
  <c r="F38" i="98"/>
  <c r="E38" i="98"/>
  <c r="F37" i="98"/>
  <c r="E37" i="98"/>
  <c r="F36" i="98"/>
  <c r="E36" i="98"/>
  <c r="F35" i="98"/>
  <c r="E35" i="98"/>
  <c r="F34" i="98"/>
  <c r="E34" i="98"/>
  <c r="F33" i="98"/>
  <c r="E33" i="98"/>
  <c r="P23" i="98"/>
  <c r="P22" i="98"/>
  <c r="P21" i="98"/>
  <c r="P20" i="98"/>
  <c r="P19" i="98"/>
  <c r="P18" i="98"/>
  <c r="P17" i="98"/>
  <c r="P16" i="98"/>
  <c r="O16" i="98"/>
  <c r="K23" i="98"/>
  <c r="K22" i="98"/>
  <c r="K21" i="98"/>
  <c r="K20" i="98"/>
  <c r="K19" i="98"/>
  <c r="K18" i="98"/>
  <c r="K17" i="98"/>
  <c r="K16" i="98"/>
  <c r="J16" i="98"/>
  <c r="D23" i="98"/>
  <c r="D22" i="98"/>
  <c r="D21" i="98"/>
  <c r="D20" i="98"/>
  <c r="D19" i="98"/>
  <c r="D18" i="98"/>
  <c r="D17" i="98"/>
  <c r="D16" i="98"/>
  <c r="D88" i="98" s="1"/>
  <c r="F23" i="98"/>
  <c r="F22" i="98"/>
  <c r="F21" i="98"/>
  <c r="F20" i="98"/>
  <c r="F19" i="98"/>
  <c r="F18" i="98"/>
  <c r="F17" i="98"/>
  <c r="F16" i="98"/>
  <c r="E16" i="98"/>
  <c r="U41" i="98"/>
  <c r="P41" i="98"/>
  <c r="F41" i="98"/>
  <c r="U24" i="98"/>
  <c r="P24" i="98"/>
  <c r="K24" i="98"/>
  <c r="V78" i="99"/>
  <c r="U78" i="99"/>
  <c r="Q78" i="99"/>
  <c r="P78" i="99"/>
  <c r="L78" i="99"/>
  <c r="K78" i="99"/>
  <c r="G78" i="99"/>
  <c r="F78" i="99"/>
  <c r="D70" i="99"/>
  <c r="V60" i="99"/>
  <c r="U60" i="99"/>
  <c r="Q60" i="99"/>
  <c r="P60" i="99"/>
  <c r="L60" i="99"/>
  <c r="K60" i="99"/>
  <c r="G60" i="99"/>
  <c r="F60" i="99"/>
  <c r="D88" i="99"/>
  <c r="H16" i="99"/>
  <c r="I16" i="99" s="1"/>
  <c r="D24" i="99"/>
  <c r="Y50" i="100"/>
  <c r="Y49" i="100"/>
  <c r="Y46" i="100"/>
  <c r="Y45" i="100"/>
  <c r="J50" i="100"/>
  <c r="J49" i="100"/>
  <c r="J48" i="100"/>
  <c r="J46" i="100"/>
  <c r="J45" i="100"/>
  <c r="O50" i="100"/>
  <c r="O49" i="100"/>
  <c r="O46" i="100"/>
  <c r="O45" i="100"/>
  <c r="T50" i="100"/>
  <c r="T49" i="100"/>
  <c r="T46" i="100"/>
  <c r="T45" i="100"/>
  <c r="E50" i="100"/>
  <c r="E49" i="100"/>
  <c r="E48" i="100"/>
  <c r="E47" i="100"/>
  <c r="E46" i="100"/>
  <c r="E45" i="100"/>
  <c r="E44" i="100"/>
  <c r="H44" i="100" s="1"/>
  <c r="I44" i="100" s="1"/>
  <c r="E43" i="100"/>
  <c r="H43" i="100" s="1"/>
  <c r="I43" i="100" s="1"/>
  <c r="J21" i="98"/>
  <c r="H21" i="99"/>
  <c r="I21" i="99" s="1"/>
  <c r="M21" i="99" s="1"/>
  <c r="N21" i="99" s="1"/>
  <c r="O23" i="98"/>
  <c r="J23" i="98"/>
  <c r="E23" i="98"/>
  <c r="H23" i="98" s="1"/>
  <c r="I23" i="98" s="1"/>
  <c r="O22" i="98"/>
  <c r="J22" i="98"/>
  <c r="H22" i="99"/>
  <c r="I22" i="99" s="1"/>
  <c r="M22" i="99" s="1"/>
  <c r="N22" i="99" s="1"/>
  <c r="R22" i="99" s="1"/>
  <c r="S22" i="99" s="1"/>
  <c r="W22" i="99" s="1"/>
  <c r="D39" i="99" s="1"/>
  <c r="H39" i="99" s="1"/>
  <c r="I39" i="99" s="1"/>
  <c r="M39" i="99" s="1"/>
  <c r="N39" i="99" s="1"/>
  <c r="R39" i="99" s="1"/>
  <c r="S39" i="99" s="1"/>
  <c r="W39" i="99" s="1"/>
  <c r="O20" i="98"/>
  <c r="J20" i="98"/>
  <c r="H20" i="99"/>
  <c r="I20" i="99" s="1"/>
  <c r="O19" i="98"/>
  <c r="J19" i="98"/>
  <c r="H19" i="99"/>
  <c r="I19" i="99" s="1"/>
  <c r="M19" i="99" s="1"/>
  <c r="N19" i="99" s="1"/>
  <c r="R19" i="99" s="1"/>
  <c r="S19" i="99" s="1"/>
  <c r="W19" i="99" s="1"/>
  <c r="D36" i="99" s="1"/>
  <c r="H36" i="99" s="1"/>
  <c r="I36" i="99" s="1"/>
  <c r="M36" i="99" s="1"/>
  <c r="N36" i="99" s="1"/>
  <c r="R36" i="99" s="1"/>
  <c r="S36" i="99" s="1"/>
  <c r="W36" i="99" s="1"/>
  <c r="O18" i="98"/>
  <c r="J18" i="98"/>
  <c r="H18" i="99"/>
  <c r="O17" i="98"/>
  <c r="J17" i="98"/>
  <c r="E17" i="98"/>
  <c r="D72" i="100"/>
  <c r="D71" i="100"/>
  <c r="D70" i="100"/>
  <c r="D69" i="100"/>
  <c r="D68" i="100"/>
  <c r="D67" i="100"/>
  <c r="D66" i="100"/>
  <c r="D65" i="100"/>
  <c r="AA51" i="100"/>
  <c r="Z51" i="100"/>
  <c r="V51" i="100"/>
  <c r="U51" i="100"/>
  <c r="Q51" i="100"/>
  <c r="P51" i="100"/>
  <c r="L51" i="100"/>
  <c r="K51" i="100"/>
  <c r="G51" i="100"/>
  <c r="F51" i="100"/>
  <c r="D51" i="100"/>
  <c r="AA27" i="100"/>
  <c r="Z27" i="100"/>
  <c r="Y27" i="100"/>
  <c r="V27" i="100"/>
  <c r="U27" i="100"/>
  <c r="T27" i="100"/>
  <c r="Q27" i="100"/>
  <c r="P27" i="100"/>
  <c r="O27" i="100"/>
  <c r="L27" i="100"/>
  <c r="K27" i="100"/>
  <c r="J27" i="100"/>
  <c r="G27" i="100"/>
  <c r="F27" i="100"/>
  <c r="E27" i="100"/>
  <c r="D27" i="100"/>
  <c r="H26" i="100"/>
  <c r="I26" i="100" s="1"/>
  <c r="M26" i="100" s="1"/>
  <c r="N26" i="100" s="1"/>
  <c r="R26" i="100" s="1"/>
  <c r="S26" i="100" s="1"/>
  <c r="W26" i="100" s="1"/>
  <c r="X26" i="100" s="1"/>
  <c r="AB26" i="100" s="1"/>
  <c r="I25" i="100"/>
  <c r="M25" i="100" s="1"/>
  <c r="N25" i="100" s="1"/>
  <c r="R25" i="100" s="1"/>
  <c r="S25" i="100" s="1"/>
  <c r="W25" i="100" s="1"/>
  <c r="X25" i="100" s="1"/>
  <c r="AB25" i="100" s="1"/>
  <c r="H25" i="100"/>
  <c r="H24" i="100"/>
  <c r="I24" i="100" s="1"/>
  <c r="H23" i="100"/>
  <c r="I23" i="100" s="1"/>
  <c r="M23" i="100" s="1"/>
  <c r="N23" i="100" s="1"/>
  <c r="R23" i="100" s="1"/>
  <c r="S23" i="100" s="1"/>
  <c r="W23" i="100" s="1"/>
  <c r="X23" i="100" s="1"/>
  <c r="AB23" i="100" s="1"/>
  <c r="H22" i="100"/>
  <c r="I22" i="100" s="1"/>
  <c r="M22" i="100" s="1"/>
  <c r="N22" i="100" s="1"/>
  <c r="R22" i="100" s="1"/>
  <c r="S22" i="100" s="1"/>
  <c r="W22" i="100" s="1"/>
  <c r="X22" i="100" s="1"/>
  <c r="AB22" i="100" s="1"/>
  <c r="H21" i="100"/>
  <c r="H20" i="100"/>
  <c r="I20" i="100" s="1"/>
  <c r="M20" i="100" s="1"/>
  <c r="N20" i="100" s="1"/>
  <c r="R20" i="100" s="1"/>
  <c r="S20" i="100" s="1"/>
  <c r="W20" i="100" s="1"/>
  <c r="X20" i="100" s="1"/>
  <c r="AB20" i="100" s="1"/>
  <c r="H19" i="100"/>
  <c r="H50" i="100"/>
  <c r="I50" i="100" s="1"/>
  <c r="M50" i="100" s="1"/>
  <c r="N50" i="100" s="1"/>
  <c r="R50" i="100" s="1"/>
  <c r="S50" i="100" s="1"/>
  <c r="W50" i="100" s="1"/>
  <c r="X50" i="100" s="1"/>
  <c r="AB50" i="100" s="1"/>
  <c r="H49" i="100"/>
  <c r="I49" i="100" s="1"/>
  <c r="M49" i="100" s="1"/>
  <c r="N49" i="100" s="1"/>
  <c r="R49" i="100" s="1"/>
  <c r="S49" i="100" s="1"/>
  <c r="W49" i="100" s="1"/>
  <c r="X49" i="100" s="1"/>
  <c r="AB49" i="100" s="1"/>
  <c r="H48" i="100"/>
  <c r="I48" i="100" s="1"/>
  <c r="H47" i="100"/>
  <c r="I47" i="100" s="1"/>
  <c r="H46" i="100"/>
  <c r="I46" i="100" s="1"/>
  <c r="M46" i="100" s="1"/>
  <c r="N46" i="100" s="1"/>
  <c r="R46" i="100" s="1"/>
  <c r="S46" i="100" s="1"/>
  <c r="W46" i="100" s="1"/>
  <c r="X46" i="100" s="1"/>
  <c r="AB46" i="100" s="1"/>
  <c r="H45" i="100"/>
  <c r="I45" i="100" s="1"/>
  <c r="M45" i="100" s="1"/>
  <c r="N45" i="100" s="1"/>
  <c r="R45" i="100" s="1"/>
  <c r="S45" i="100" s="1"/>
  <c r="W45" i="100" s="1"/>
  <c r="X45" i="100" s="1"/>
  <c r="AB45" i="100" s="1"/>
  <c r="M48" i="100" l="1"/>
  <c r="N48" i="100" s="1"/>
  <c r="T41" i="98"/>
  <c r="Q15" i="58" s="1"/>
  <c r="J41" i="98"/>
  <c r="O15" i="58" s="1"/>
  <c r="E41" i="98"/>
  <c r="O47" i="100"/>
  <c r="T47" i="100"/>
  <c r="Y47" i="100"/>
  <c r="J47" i="100"/>
  <c r="M47" i="100" s="1"/>
  <c r="M52" i="98"/>
  <c r="N52" i="98" s="1"/>
  <c r="R52" i="98" s="1"/>
  <c r="S52" i="98" s="1"/>
  <c r="W52" i="98" s="1"/>
  <c r="D70" i="98" s="1"/>
  <c r="H70" i="98" s="1"/>
  <c r="I70" i="98" s="1"/>
  <c r="E22" i="98"/>
  <c r="E18" i="98"/>
  <c r="H18" i="98" s="1"/>
  <c r="M20" i="99"/>
  <c r="N20" i="99" s="1"/>
  <c r="R20" i="99" s="1"/>
  <c r="S20" i="99" s="1"/>
  <c r="W20" i="99" s="1"/>
  <c r="D37" i="99" s="1"/>
  <c r="H37" i="99" s="1"/>
  <c r="I37" i="99" s="1"/>
  <c r="M37" i="99" s="1"/>
  <c r="N37" i="99" s="1"/>
  <c r="R37" i="99" s="1"/>
  <c r="S37" i="99" s="1"/>
  <c r="W37" i="99" s="1"/>
  <c r="H23" i="99"/>
  <c r="I23" i="99" s="1"/>
  <c r="M23" i="99" s="1"/>
  <c r="N23" i="99" s="1"/>
  <c r="R23" i="99" s="1"/>
  <c r="S23" i="99" s="1"/>
  <c r="W23" i="99" s="1"/>
  <c r="D40" i="99" s="1"/>
  <c r="H40" i="99" s="1"/>
  <c r="I40" i="99" s="1"/>
  <c r="M40" i="99" s="1"/>
  <c r="N40" i="99" s="1"/>
  <c r="R40" i="99" s="1"/>
  <c r="S40" i="99" s="1"/>
  <c r="W40" i="99" s="1"/>
  <c r="E19" i="98"/>
  <c r="H19" i="98" s="1"/>
  <c r="H17" i="99"/>
  <c r="E24" i="99"/>
  <c r="E20" i="98"/>
  <c r="J24" i="99"/>
  <c r="O21" i="98"/>
  <c r="O24" i="99"/>
  <c r="E21" i="98"/>
  <c r="H21" i="98" s="1"/>
  <c r="I21" i="98" s="1"/>
  <c r="M21" i="98" s="1"/>
  <c r="N21" i="98" s="1"/>
  <c r="M47" i="58"/>
  <c r="N32" i="58"/>
  <c r="M37" i="58"/>
  <c r="M48" i="58" s="1"/>
  <c r="G14" i="101"/>
  <c r="K19" i="3"/>
  <c r="J20" i="79"/>
  <c r="O24" i="98"/>
  <c r="I18" i="99"/>
  <c r="J24" i="98"/>
  <c r="H15" i="58" s="1"/>
  <c r="I88" i="99"/>
  <c r="M16" i="99"/>
  <c r="H88" i="99"/>
  <c r="T24" i="98"/>
  <c r="O41" i="98"/>
  <c r="Y44" i="100"/>
  <c r="H17" i="98"/>
  <c r="H20" i="98"/>
  <c r="M23" i="98"/>
  <c r="F24" i="98"/>
  <c r="H16" i="98"/>
  <c r="H22" i="98"/>
  <c r="E24" i="98"/>
  <c r="D24" i="98"/>
  <c r="J44" i="100"/>
  <c r="O44" i="100"/>
  <c r="T44" i="100"/>
  <c r="H67" i="100"/>
  <c r="AB68" i="100"/>
  <c r="E51" i="100"/>
  <c r="H72" i="100"/>
  <c r="AB72" i="100"/>
  <c r="H71" i="100"/>
  <c r="AB71" i="100"/>
  <c r="D73" i="100"/>
  <c r="H51" i="100"/>
  <c r="I51" i="100"/>
  <c r="W71" i="100"/>
  <c r="R68" i="100"/>
  <c r="I72" i="100"/>
  <c r="X72" i="100"/>
  <c r="H70" i="100"/>
  <c r="I71" i="100"/>
  <c r="N72" i="100"/>
  <c r="W72" i="100"/>
  <c r="R72" i="100"/>
  <c r="S72" i="100"/>
  <c r="M72" i="100"/>
  <c r="X71" i="100"/>
  <c r="R71" i="100"/>
  <c r="S71" i="100"/>
  <c r="M71" i="100"/>
  <c r="N71" i="100"/>
  <c r="M24" i="100"/>
  <c r="I70" i="100"/>
  <c r="I69" i="100"/>
  <c r="H69" i="100"/>
  <c r="S68" i="100"/>
  <c r="M68" i="100"/>
  <c r="N68" i="100"/>
  <c r="W68" i="100"/>
  <c r="H68" i="100"/>
  <c r="X68" i="100"/>
  <c r="I68" i="100"/>
  <c r="I21" i="100"/>
  <c r="H27" i="100"/>
  <c r="H66" i="100"/>
  <c r="I66" i="100"/>
  <c r="H65" i="100"/>
  <c r="I19" i="100"/>
  <c r="J43" i="100" s="1"/>
  <c r="AI66" i="61"/>
  <c r="AE66" i="61"/>
  <c r="W66" i="61"/>
  <c r="S66" i="61"/>
  <c r="N55" i="61"/>
  <c r="I55" i="61"/>
  <c r="D55" i="61"/>
  <c r="N34" i="61"/>
  <c r="I34" i="61"/>
  <c r="D34" i="61"/>
  <c r="AA54" i="61"/>
  <c r="AA53" i="61"/>
  <c r="AA52" i="61"/>
  <c r="AA51" i="61"/>
  <c r="AI54" i="61"/>
  <c r="AI53" i="61"/>
  <c r="AI52" i="61"/>
  <c r="AI51" i="61"/>
  <c r="AE54" i="61"/>
  <c r="AE53" i="61"/>
  <c r="AE52" i="61"/>
  <c r="AE51" i="61"/>
  <c r="S54" i="61"/>
  <c r="S53" i="61"/>
  <c r="S52" i="61"/>
  <c r="S51" i="61"/>
  <c r="W54" i="61"/>
  <c r="W53" i="61"/>
  <c r="W52" i="61"/>
  <c r="W51" i="61"/>
  <c r="O54" i="61"/>
  <c r="O53" i="61"/>
  <c r="O52" i="61"/>
  <c r="O51" i="61"/>
  <c r="J54" i="61"/>
  <c r="J53" i="61"/>
  <c r="J52" i="61"/>
  <c r="J51" i="61"/>
  <c r="E54" i="61"/>
  <c r="E53" i="61"/>
  <c r="E52" i="61"/>
  <c r="E51" i="61"/>
  <c r="E55" i="61" s="1"/>
  <c r="AI33" i="61"/>
  <c r="AI32" i="61"/>
  <c r="AI31" i="61"/>
  <c r="AI30" i="61"/>
  <c r="AI29" i="61"/>
  <c r="AE33" i="61"/>
  <c r="AE32" i="61"/>
  <c r="AE31" i="61"/>
  <c r="AE30" i="61"/>
  <c r="AE29" i="61"/>
  <c r="AA33" i="61"/>
  <c r="AA32" i="61"/>
  <c r="AA31" i="61"/>
  <c r="AA30" i="61"/>
  <c r="AA29" i="61"/>
  <c r="W33" i="61"/>
  <c r="W32" i="61"/>
  <c r="W31" i="61"/>
  <c r="W30" i="61"/>
  <c r="W29" i="61"/>
  <c r="S33" i="61"/>
  <c r="S32" i="61"/>
  <c r="S31" i="61"/>
  <c r="S30" i="61"/>
  <c r="S29" i="61"/>
  <c r="O33" i="61"/>
  <c r="O32" i="61"/>
  <c r="O31" i="61"/>
  <c r="O30" i="61"/>
  <c r="O29" i="61"/>
  <c r="J33" i="61"/>
  <c r="J32" i="61"/>
  <c r="J31" i="61"/>
  <c r="J30" i="61"/>
  <c r="J29" i="61"/>
  <c r="E33" i="61"/>
  <c r="E32" i="61"/>
  <c r="E31" i="61"/>
  <c r="E30" i="61"/>
  <c r="E29" i="61"/>
  <c r="F13" i="69"/>
  <c r="F15" i="69" s="1"/>
  <c r="N12" i="65" s="1"/>
  <c r="E13" i="69"/>
  <c r="E15" i="69" s="1"/>
  <c r="D13" i="69"/>
  <c r="D15" i="69" s="1"/>
  <c r="H14" i="69"/>
  <c r="H17" i="68"/>
  <c r="G18" i="68"/>
  <c r="F18" i="68"/>
  <c r="N11" i="65" s="1"/>
  <c r="E18" i="68"/>
  <c r="D18" i="68"/>
  <c r="H53" i="67"/>
  <c r="G53" i="67"/>
  <c r="F53" i="67"/>
  <c r="E53" i="67"/>
  <c r="D53" i="67"/>
  <c r="H14" i="67"/>
  <c r="G15" i="67"/>
  <c r="G13" i="67"/>
  <c r="F13" i="67"/>
  <c r="F15" i="67" s="1"/>
  <c r="N10" i="65" s="1"/>
  <c r="E13" i="67"/>
  <c r="E15" i="67" s="1"/>
  <c r="D13" i="67"/>
  <c r="D15" i="67" s="1"/>
  <c r="F32" i="66"/>
  <c r="G32" i="66" s="1"/>
  <c r="H32" i="66" s="1"/>
  <c r="I32" i="66" s="1"/>
  <c r="J32" i="66" s="1"/>
  <c r="K32" i="66" s="1"/>
  <c r="L32" i="66" s="1"/>
  <c r="M32" i="66" s="1"/>
  <c r="E32" i="66"/>
  <c r="F29" i="66"/>
  <c r="G29" i="66" s="1"/>
  <c r="H29" i="66" s="1"/>
  <c r="I29" i="66" s="1"/>
  <c r="J29" i="66" s="1"/>
  <c r="K29" i="66" s="1"/>
  <c r="L29" i="66" s="1"/>
  <c r="M29" i="66" s="1"/>
  <c r="E29" i="66"/>
  <c r="G28" i="66"/>
  <c r="H28" i="66" s="1"/>
  <c r="I28" i="66" s="1"/>
  <c r="J28" i="66" s="1"/>
  <c r="K28" i="66" s="1"/>
  <c r="L28" i="66" s="1"/>
  <c r="M28" i="66" s="1"/>
  <c r="F28" i="66"/>
  <c r="E28" i="66"/>
  <c r="E27" i="66"/>
  <c r="F27" i="66" s="1"/>
  <c r="G27" i="66" s="1"/>
  <c r="H27" i="66" s="1"/>
  <c r="I27" i="66" s="1"/>
  <c r="J27" i="66" s="1"/>
  <c r="K27" i="66" s="1"/>
  <c r="L27" i="66" s="1"/>
  <c r="M27" i="66" s="1"/>
  <c r="F26" i="66"/>
  <c r="G26" i="66" s="1"/>
  <c r="H26" i="66" s="1"/>
  <c r="I26" i="66" s="1"/>
  <c r="J26" i="66" s="1"/>
  <c r="K26" i="66" s="1"/>
  <c r="L26" i="66" s="1"/>
  <c r="M26" i="66" s="1"/>
  <c r="E26" i="66"/>
  <c r="F23" i="66"/>
  <c r="G23" i="66" s="1"/>
  <c r="H23" i="66" s="1"/>
  <c r="I23" i="66" s="1"/>
  <c r="J23" i="66" s="1"/>
  <c r="K23" i="66" s="1"/>
  <c r="L23" i="66" s="1"/>
  <c r="M23" i="66" s="1"/>
  <c r="E23" i="66"/>
  <c r="E22" i="66"/>
  <c r="F22" i="66" s="1"/>
  <c r="G22" i="66" s="1"/>
  <c r="H22" i="66" s="1"/>
  <c r="I22" i="66" s="1"/>
  <c r="J22" i="66" s="1"/>
  <c r="K22" i="66" s="1"/>
  <c r="L22" i="66" s="1"/>
  <c r="M22" i="66" s="1"/>
  <c r="E21" i="66"/>
  <c r="F21" i="66" s="1"/>
  <c r="G21" i="66" s="1"/>
  <c r="H21" i="66" s="1"/>
  <c r="I21" i="66" s="1"/>
  <c r="J21" i="66" s="1"/>
  <c r="K21" i="66" s="1"/>
  <c r="L21" i="66" s="1"/>
  <c r="M21" i="66" s="1"/>
  <c r="F20" i="66"/>
  <c r="G20" i="66" s="1"/>
  <c r="H20" i="66" s="1"/>
  <c r="I20" i="66" s="1"/>
  <c r="J20" i="66" s="1"/>
  <c r="K20" i="66" s="1"/>
  <c r="L20" i="66" s="1"/>
  <c r="M20" i="66" s="1"/>
  <c r="E20" i="66"/>
  <c r="G19" i="66"/>
  <c r="H19" i="66" s="1"/>
  <c r="I19" i="66" s="1"/>
  <c r="J19" i="66" s="1"/>
  <c r="K19" i="66" s="1"/>
  <c r="L19" i="66" s="1"/>
  <c r="M19" i="66" s="1"/>
  <c r="F19" i="66"/>
  <c r="E19" i="66"/>
  <c r="H18" i="66"/>
  <c r="I18" i="66" s="1"/>
  <c r="J18" i="66" s="1"/>
  <c r="K18" i="66" s="1"/>
  <c r="L18" i="66" s="1"/>
  <c r="M18" i="66" s="1"/>
  <c r="G18" i="66"/>
  <c r="F18" i="66"/>
  <c r="E18" i="66"/>
  <c r="E15" i="66"/>
  <c r="F15" i="66" s="1"/>
  <c r="G15" i="66" s="1"/>
  <c r="H15" i="66" s="1"/>
  <c r="I15" i="66" s="1"/>
  <c r="J15" i="66" s="1"/>
  <c r="K15" i="66" s="1"/>
  <c r="L15" i="66" s="1"/>
  <c r="M15" i="66" s="1"/>
  <c r="E14" i="66"/>
  <c r="F14" i="66" s="1"/>
  <c r="G14" i="66" s="1"/>
  <c r="H14" i="66" s="1"/>
  <c r="I14" i="66" s="1"/>
  <c r="J14" i="66" s="1"/>
  <c r="K14" i="66" s="1"/>
  <c r="L14" i="66" s="1"/>
  <c r="M14" i="66" s="1"/>
  <c r="E13" i="66"/>
  <c r="F13" i="66" s="1"/>
  <c r="G13" i="66" s="1"/>
  <c r="H13" i="66" s="1"/>
  <c r="I13" i="66" s="1"/>
  <c r="J13" i="66" s="1"/>
  <c r="K13" i="66" s="1"/>
  <c r="L13" i="66" s="1"/>
  <c r="M13" i="66" s="1"/>
  <c r="F12" i="66"/>
  <c r="G12" i="66" s="1"/>
  <c r="H12" i="66" s="1"/>
  <c r="I12" i="66" s="1"/>
  <c r="J12" i="66" s="1"/>
  <c r="K12" i="66" s="1"/>
  <c r="L12" i="66" s="1"/>
  <c r="M12" i="66" s="1"/>
  <c r="E12" i="66"/>
  <c r="G11" i="66"/>
  <c r="H11" i="66" s="1"/>
  <c r="I11" i="66" s="1"/>
  <c r="J11" i="66" s="1"/>
  <c r="K11" i="66" s="1"/>
  <c r="L11" i="66" s="1"/>
  <c r="M11" i="66" s="1"/>
  <c r="F11" i="66"/>
  <c r="E11" i="66"/>
  <c r="I26" i="65"/>
  <c r="H26" i="65"/>
  <c r="G26" i="65"/>
  <c r="E26" i="65"/>
  <c r="D26" i="65"/>
  <c r="O21" i="2"/>
  <c r="O20" i="2"/>
  <c r="O19" i="2"/>
  <c r="O14" i="2"/>
  <c r="J21" i="2"/>
  <c r="J20" i="2"/>
  <c r="J19" i="2"/>
  <c r="J15" i="2"/>
  <c r="J14" i="2"/>
  <c r="G21" i="2"/>
  <c r="G20" i="2"/>
  <c r="G19" i="2"/>
  <c r="G15" i="2"/>
  <c r="G14" i="2"/>
  <c r="N13" i="65" l="1"/>
  <c r="L10" i="2" s="1"/>
  <c r="O10" i="65"/>
  <c r="O13" i="65" s="1"/>
  <c r="M10" i="2" s="1"/>
  <c r="H16" i="68"/>
  <c r="H18" i="68" s="1"/>
  <c r="F49" i="3"/>
  <c r="F50" i="3" s="1"/>
  <c r="F58" i="3" s="1"/>
  <c r="E15" i="58"/>
  <c r="E12" i="3"/>
  <c r="E13" i="3" s="1"/>
  <c r="S55" i="61"/>
  <c r="O55" i="61"/>
  <c r="AI55" i="61"/>
  <c r="W55" i="61"/>
  <c r="AA55" i="61"/>
  <c r="J55" i="61"/>
  <c r="O34" i="61"/>
  <c r="AA34" i="61"/>
  <c r="E34" i="61"/>
  <c r="E68" i="61" s="1"/>
  <c r="N68" i="61"/>
  <c r="M10" i="65" s="1"/>
  <c r="K10" i="2" s="1"/>
  <c r="K16" i="2" s="1"/>
  <c r="K18" i="2" s="1"/>
  <c r="K22" i="2" s="1"/>
  <c r="I68" i="61"/>
  <c r="I10" i="65" s="1"/>
  <c r="L10" i="65" s="1"/>
  <c r="L13" i="65" s="1"/>
  <c r="D68" i="61"/>
  <c r="E10" i="65" s="1"/>
  <c r="H10" i="65" s="1"/>
  <c r="H13" i="65" s="1"/>
  <c r="H49" i="3"/>
  <c r="H50" i="3" s="1"/>
  <c r="H58" i="3" s="1"/>
  <c r="P15" i="58"/>
  <c r="G49" i="3"/>
  <c r="G50" i="3" s="1"/>
  <c r="G58" i="3" s="1"/>
  <c r="E49" i="3"/>
  <c r="E50" i="3" s="1"/>
  <c r="E58" i="3" s="1"/>
  <c r="N15" i="58"/>
  <c r="N47" i="100"/>
  <c r="M69" i="100"/>
  <c r="M15" i="58"/>
  <c r="D49" i="3"/>
  <c r="D50" i="3" s="1"/>
  <c r="D58" i="3" s="1"/>
  <c r="R21" i="98"/>
  <c r="S21" i="98" s="1"/>
  <c r="W21" i="98" s="1"/>
  <c r="D38" i="98" s="1"/>
  <c r="H38" i="98" s="1"/>
  <c r="I38" i="98" s="1"/>
  <c r="M38" i="98" s="1"/>
  <c r="N38" i="98" s="1"/>
  <c r="R38" i="98" s="1"/>
  <c r="S38" i="98" s="1"/>
  <c r="W38" i="98" s="1"/>
  <c r="E10" i="76"/>
  <c r="E11" i="58"/>
  <c r="E18" i="58" s="1"/>
  <c r="H11" i="58" s="1"/>
  <c r="F13" i="77"/>
  <c r="K15" i="58"/>
  <c r="K12" i="3"/>
  <c r="K13" i="3" s="1"/>
  <c r="K21" i="3" s="1"/>
  <c r="I17" i="99"/>
  <c r="M17" i="99" s="1"/>
  <c r="H12" i="3"/>
  <c r="H13" i="3" s="1"/>
  <c r="H24" i="99"/>
  <c r="R21" i="99"/>
  <c r="S21" i="99" s="1"/>
  <c r="W21" i="99" s="1"/>
  <c r="D38" i="99" s="1"/>
  <c r="H38" i="99" s="1"/>
  <c r="I38" i="99" s="1"/>
  <c r="M38" i="99" s="1"/>
  <c r="N38" i="99" s="1"/>
  <c r="R38" i="99" s="1"/>
  <c r="S38" i="99" s="1"/>
  <c r="W38" i="99" s="1"/>
  <c r="N36" i="58"/>
  <c r="N37" i="58" s="1"/>
  <c r="N48" i="58" s="1"/>
  <c r="N43" i="58"/>
  <c r="N10" i="2"/>
  <c r="J12" i="77"/>
  <c r="K20" i="79"/>
  <c r="M18" i="99"/>
  <c r="I20" i="98"/>
  <c r="N23" i="98"/>
  <c r="I22" i="98"/>
  <c r="I19" i="98"/>
  <c r="I18" i="98"/>
  <c r="I17" i="98"/>
  <c r="I16" i="98"/>
  <c r="H88" i="98"/>
  <c r="N16" i="99"/>
  <c r="M88" i="99"/>
  <c r="J51" i="100"/>
  <c r="M70" i="98"/>
  <c r="H24" i="98"/>
  <c r="M44" i="100"/>
  <c r="M43" i="100"/>
  <c r="N43" i="100" s="1"/>
  <c r="H73" i="100"/>
  <c r="N24" i="100"/>
  <c r="O48" i="100" s="1"/>
  <c r="R48" i="100" s="1"/>
  <c r="S48" i="100" s="1"/>
  <c r="M70" i="100"/>
  <c r="M21" i="100"/>
  <c r="I67" i="100"/>
  <c r="M19" i="100"/>
  <c r="I65" i="100"/>
  <c r="I27" i="100"/>
  <c r="I73" i="100" s="1"/>
  <c r="J54" i="98"/>
  <c r="T54" i="98"/>
  <c r="T55" i="98"/>
  <c r="T56" i="98"/>
  <c r="J56" i="98"/>
  <c r="E53" i="98"/>
  <c r="E55" i="98"/>
  <c r="J55" i="98"/>
  <c r="E56" i="98"/>
  <c r="J53" i="98"/>
  <c r="O53" i="98"/>
  <c r="O56" i="98"/>
  <c r="O55" i="98"/>
  <c r="O54" i="98"/>
  <c r="AI34" i="61"/>
  <c r="J34" i="61"/>
  <c r="AE34" i="61"/>
  <c r="AE55" i="61"/>
  <c r="W34" i="61"/>
  <c r="S34" i="61"/>
  <c r="S68" i="61" s="1"/>
  <c r="R10" i="65" s="1"/>
  <c r="P10" i="2" s="1"/>
  <c r="H13" i="67"/>
  <c r="H15" i="67" s="1"/>
  <c r="AI68" i="61" l="1"/>
  <c r="V10" i="65" s="1"/>
  <c r="I35" i="77" s="1"/>
  <c r="AA68" i="61"/>
  <c r="T10" i="65" s="1"/>
  <c r="R10" i="2" s="1"/>
  <c r="O68" i="61"/>
  <c r="J68" i="61"/>
  <c r="W68" i="61"/>
  <c r="S10" i="65" s="1"/>
  <c r="Q10" i="2" s="1"/>
  <c r="E35" i="77"/>
  <c r="E13" i="65"/>
  <c r="E10" i="2" s="1"/>
  <c r="D11" i="79" s="1"/>
  <c r="F16" i="77"/>
  <c r="F18" i="77" s="1"/>
  <c r="E37" i="3"/>
  <c r="E21" i="3"/>
  <c r="F21" i="3" s="1"/>
  <c r="R47" i="100"/>
  <c r="N69" i="100"/>
  <c r="H18" i="58"/>
  <c r="K11" i="58" s="1"/>
  <c r="K18" i="58" s="1"/>
  <c r="M11" i="58" s="1"/>
  <c r="M18" i="58" s="1"/>
  <c r="N11" i="58" s="1"/>
  <c r="N18" i="58" s="1"/>
  <c r="O11" i="58" s="1"/>
  <c r="O18" i="58" s="1"/>
  <c r="P11" i="58" s="1"/>
  <c r="P18" i="58" s="1"/>
  <c r="Q11" i="58" s="1"/>
  <c r="Q18" i="58" s="1"/>
  <c r="E15" i="76"/>
  <c r="E11" i="76"/>
  <c r="I24" i="99"/>
  <c r="E54" i="98"/>
  <c r="H21" i="3"/>
  <c r="F37" i="3"/>
  <c r="N47" i="58"/>
  <c r="O32" i="58"/>
  <c r="N18" i="99"/>
  <c r="M24" i="99"/>
  <c r="M20" i="98"/>
  <c r="I24" i="98"/>
  <c r="M19" i="98"/>
  <c r="M22" i="98"/>
  <c r="R23" i="98"/>
  <c r="M18" i="98"/>
  <c r="N17" i="99"/>
  <c r="M17" i="98"/>
  <c r="N88" i="99"/>
  <c r="R16" i="99"/>
  <c r="M16" i="98"/>
  <c r="I88" i="98"/>
  <c r="E57" i="98"/>
  <c r="E60" i="99"/>
  <c r="N70" i="98"/>
  <c r="N44" i="100"/>
  <c r="N51" i="100" s="1"/>
  <c r="M66" i="100"/>
  <c r="M51" i="100"/>
  <c r="R24" i="100"/>
  <c r="N70" i="100"/>
  <c r="N21" i="100"/>
  <c r="M67" i="100"/>
  <c r="N19" i="100"/>
  <c r="O43" i="100" s="1"/>
  <c r="M65" i="100"/>
  <c r="M27" i="100"/>
  <c r="T53" i="98"/>
  <c r="E73" i="98"/>
  <c r="E74" i="98"/>
  <c r="E72" i="98"/>
  <c r="AE68" i="61"/>
  <c r="U10" i="65" s="1"/>
  <c r="F13" i="2" l="1"/>
  <c r="E14" i="79"/>
  <c r="T10" i="2"/>
  <c r="G35" i="77"/>
  <c r="F35" i="77"/>
  <c r="S10" i="2"/>
  <c r="H35" i="77"/>
  <c r="H10" i="2"/>
  <c r="E16" i="2"/>
  <c r="E18" i="2" s="1"/>
  <c r="S47" i="100"/>
  <c r="R69" i="100"/>
  <c r="H13" i="77"/>
  <c r="H16" i="77" s="1"/>
  <c r="H18" i="77" s="1"/>
  <c r="H10" i="76"/>
  <c r="O43" i="58"/>
  <c r="O36" i="58"/>
  <c r="O37" i="58"/>
  <c r="O48" i="58" s="1"/>
  <c r="G11" i="79"/>
  <c r="D17" i="79"/>
  <c r="D19" i="79" s="1"/>
  <c r="D22" i="79" s="1"/>
  <c r="R18" i="99"/>
  <c r="N24" i="99"/>
  <c r="N20" i="98"/>
  <c r="S23" i="98"/>
  <c r="N22" i="98"/>
  <c r="N19" i="98"/>
  <c r="N18" i="98"/>
  <c r="N17" i="98"/>
  <c r="R17" i="99"/>
  <c r="M88" i="98"/>
  <c r="M24" i="98"/>
  <c r="N16" i="98"/>
  <c r="S16" i="99"/>
  <c r="R88" i="99"/>
  <c r="O57" i="98"/>
  <c r="O60" i="99"/>
  <c r="T57" i="98"/>
  <c r="T60" i="99"/>
  <c r="J57" i="98"/>
  <c r="J60" i="99"/>
  <c r="M73" i="100"/>
  <c r="R70" i="98"/>
  <c r="R44" i="100"/>
  <c r="N66" i="100"/>
  <c r="O51" i="100"/>
  <c r="R43" i="100"/>
  <c r="S24" i="100"/>
  <c r="T48" i="100" s="1"/>
  <c r="W48" i="100" s="1"/>
  <c r="X48" i="100" s="1"/>
  <c r="R70" i="100"/>
  <c r="R21" i="100"/>
  <c r="N67" i="100"/>
  <c r="R19" i="100"/>
  <c r="N65" i="100"/>
  <c r="N27" i="100"/>
  <c r="N73" i="100" s="1"/>
  <c r="E71" i="98"/>
  <c r="J73" i="98"/>
  <c r="J72" i="98"/>
  <c r="J74" i="98"/>
  <c r="E41" i="79" l="1"/>
  <c r="I13" i="2"/>
  <c r="D38" i="79"/>
  <c r="H16" i="2"/>
  <c r="H18" i="2" s="1"/>
  <c r="H22" i="2" s="1"/>
  <c r="W47" i="100"/>
  <c r="S69" i="100"/>
  <c r="H11" i="76"/>
  <c r="H15" i="76"/>
  <c r="O47" i="58"/>
  <c r="P32" i="58"/>
  <c r="E22" i="2"/>
  <c r="S18" i="99"/>
  <c r="R24" i="99"/>
  <c r="W23" i="98"/>
  <c r="R19" i="98"/>
  <c r="R22" i="98"/>
  <c r="R20" i="98"/>
  <c r="R18" i="98"/>
  <c r="S17" i="99"/>
  <c r="R17" i="98"/>
  <c r="S88" i="99"/>
  <c r="W16" i="99"/>
  <c r="N24" i="98"/>
  <c r="K10" i="76" s="1"/>
  <c r="N88" i="98"/>
  <c r="R16" i="98"/>
  <c r="E75" i="98"/>
  <c r="E78" i="99"/>
  <c r="S70" i="98"/>
  <c r="S44" i="100"/>
  <c r="R66" i="100"/>
  <c r="S43" i="100"/>
  <c r="R51" i="100"/>
  <c r="W24" i="100"/>
  <c r="S70" i="100"/>
  <c r="S21" i="100"/>
  <c r="R67" i="100"/>
  <c r="S19" i="100"/>
  <c r="T43" i="100" s="1"/>
  <c r="R65" i="100"/>
  <c r="R27" i="100"/>
  <c r="J71" i="98"/>
  <c r="O72" i="98"/>
  <c r="O74" i="98"/>
  <c r="O71" i="98"/>
  <c r="K12" i="76" l="1"/>
  <c r="K11" i="76"/>
  <c r="G38" i="79"/>
  <c r="D44" i="79"/>
  <c r="D46" i="79" s="1"/>
  <c r="D49" i="79" s="1"/>
  <c r="X47" i="100"/>
  <c r="W69" i="100"/>
  <c r="J13" i="77"/>
  <c r="J16" i="77" s="1"/>
  <c r="J18" i="77" s="1"/>
  <c r="N13" i="2" s="1"/>
  <c r="L13" i="2" s="1"/>
  <c r="P36" i="58"/>
  <c r="P37" i="58" s="1"/>
  <c r="P48" i="58" s="1"/>
  <c r="P43" i="58"/>
  <c r="W18" i="99"/>
  <c r="S24" i="99"/>
  <c r="S22" i="98"/>
  <c r="S20" i="98"/>
  <c r="S19" i="98"/>
  <c r="D40" i="98"/>
  <c r="S18" i="98"/>
  <c r="S17" i="98"/>
  <c r="W17" i="99"/>
  <c r="S16" i="98"/>
  <c r="R88" i="98"/>
  <c r="R24" i="98"/>
  <c r="D33" i="99"/>
  <c r="W88" i="99"/>
  <c r="J75" i="98"/>
  <c r="J78" i="99"/>
  <c r="W70" i="98"/>
  <c r="W44" i="100"/>
  <c r="S66" i="100"/>
  <c r="T51" i="100"/>
  <c r="R73" i="100"/>
  <c r="W43" i="100"/>
  <c r="S51" i="100"/>
  <c r="X24" i="100"/>
  <c r="Y48" i="100" s="1"/>
  <c r="AB48" i="100" s="1"/>
  <c r="W70" i="100"/>
  <c r="W21" i="100"/>
  <c r="S67" i="100"/>
  <c r="W19" i="100"/>
  <c r="S27" i="100"/>
  <c r="S65" i="100"/>
  <c r="T73" i="98"/>
  <c r="O73" i="98"/>
  <c r="K14" i="76" l="1"/>
  <c r="K15" i="76" s="1"/>
  <c r="M9" i="76"/>
  <c r="N15" i="2"/>
  <c r="AB47" i="100"/>
  <c r="AB69" i="100" s="1"/>
  <c r="X69" i="100"/>
  <c r="O13" i="2"/>
  <c r="M13" i="2"/>
  <c r="T72" i="98"/>
  <c r="P47" i="58"/>
  <c r="Q32" i="58"/>
  <c r="D35" i="99"/>
  <c r="H35" i="99" s="1"/>
  <c r="I35" i="99" s="1"/>
  <c r="M35" i="99" s="1"/>
  <c r="N35" i="99" s="1"/>
  <c r="R35" i="99" s="1"/>
  <c r="S35" i="99" s="1"/>
  <c r="W35" i="99" s="1"/>
  <c r="W24" i="99"/>
  <c r="D41" i="99" s="1"/>
  <c r="H41" i="99" s="1"/>
  <c r="I41" i="99" s="1"/>
  <c r="M41" i="99" s="1"/>
  <c r="N41" i="99" s="1"/>
  <c r="R41" i="99" s="1"/>
  <c r="S41" i="99" s="1"/>
  <c r="W41" i="99" s="1"/>
  <c r="W19" i="98"/>
  <c r="W20" i="98"/>
  <c r="H40" i="98"/>
  <c r="W22" i="98"/>
  <c r="W18" i="98"/>
  <c r="D34" i="99"/>
  <c r="W17" i="98"/>
  <c r="H33" i="99"/>
  <c r="D105" i="99"/>
  <c r="S88" i="98"/>
  <c r="W16" i="98"/>
  <c r="S24" i="98"/>
  <c r="O75" i="98"/>
  <c r="O78" i="99"/>
  <c r="X44" i="100"/>
  <c r="W66" i="100"/>
  <c r="W51" i="100"/>
  <c r="X43" i="100"/>
  <c r="S73" i="100"/>
  <c r="AB24" i="100"/>
  <c r="AB70" i="100" s="1"/>
  <c r="X70" i="100"/>
  <c r="X21" i="100"/>
  <c r="W67" i="100"/>
  <c r="X19" i="100"/>
  <c r="Y43" i="100" s="1"/>
  <c r="W27" i="100"/>
  <c r="W65" i="100"/>
  <c r="E36" i="77" l="1"/>
  <c r="M10" i="76"/>
  <c r="M12" i="76" s="1"/>
  <c r="P15" i="2" s="1"/>
  <c r="O15" i="2"/>
  <c r="L15" i="2"/>
  <c r="M15" i="2"/>
  <c r="N9" i="76"/>
  <c r="M11" i="76"/>
  <c r="M14" i="76"/>
  <c r="M15" i="76" s="1"/>
  <c r="T74" i="98"/>
  <c r="T71" i="98"/>
  <c r="Q36" i="58"/>
  <c r="Q47" i="58" s="1"/>
  <c r="Q43" i="58"/>
  <c r="Q37" i="58"/>
  <c r="Q48" i="58" s="1"/>
  <c r="I40" i="98"/>
  <c r="D37" i="98"/>
  <c r="D39" i="98"/>
  <c r="D36" i="98"/>
  <c r="D35" i="98"/>
  <c r="D34" i="98"/>
  <c r="H34" i="99"/>
  <c r="W88" i="98"/>
  <c r="W24" i="98"/>
  <c r="D33" i="98"/>
  <c r="I33" i="99"/>
  <c r="H105" i="99"/>
  <c r="W73" i="100"/>
  <c r="AB44" i="100"/>
  <c r="AB66" i="100" s="1"/>
  <c r="X66" i="100"/>
  <c r="Y51" i="100"/>
  <c r="X51" i="100"/>
  <c r="AB43" i="100"/>
  <c r="AB21" i="100"/>
  <c r="AB67" i="100" s="1"/>
  <c r="X67" i="100"/>
  <c r="AB19" i="100"/>
  <c r="X27" i="100"/>
  <c r="X65" i="100"/>
  <c r="M40" i="98" l="1"/>
  <c r="H36" i="98"/>
  <c r="H39" i="98"/>
  <c r="H37" i="98"/>
  <c r="H35" i="98"/>
  <c r="I34" i="99"/>
  <c r="H34" i="98"/>
  <c r="M33" i="99"/>
  <c r="I105" i="99"/>
  <c r="D41" i="98"/>
  <c r="N10" i="76" s="1"/>
  <c r="N12" i="76" s="1"/>
  <c r="Q15" i="2" s="1"/>
  <c r="D105" i="98"/>
  <c r="H33" i="98"/>
  <c r="AB51" i="100"/>
  <c r="X73" i="100"/>
  <c r="AB65" i="100"/>
  <c r="AB27" i="100"/>
  <c r="J58" i="98"/>
  <c r="N11" i="76" l="1"/>
  <c r="N14" i="76"/>
  <c r="N15" i="76" s="1"/>
  <c r="O9" i="76"/>
  <c r="D90" i="99"/>
  <c r="D54" i="98"/>
  <c r="H54" i="99"/>
  <c r="E59" i="98"/>
  <c r="E58" i="98"/>
  <c r="E60" i="98" s="1"/>
  <c r="I37" i="98"/>
  <c r="I39" i="98"/>
  <c r="I36" i="98"/>
  <c r="N40" i="98"/>
  <c r="I35" i="98"/>
  <c r="I34" i="98"/>
  <c r="M34" i="99"/>
  <c r="H105" i="98"/>
  <c r="I33" i="98"/>
  <c r="H41" i="98"/>
  <c r="F36" i="77"/>
  <c r="N33" i="99"/>
  <c r="M105" i="99"/>
  <c r="T75" i="98"/>
  <c r="T78" i="99"/>
  <c r="AB73" i="100"/>
  <c r="J59" i="98"/>
  <c r="J60" i="98" s="1"/>
  <c r="H16" i="58" l="1"/>
  <c r="I11" i="2"/>
  <c r="E16" i="58"/>
  <c r="F11" i="2"/>
  <c r="E15" i="3"/>
  <c r="H11" i="3" s="1"/>
  <c r="E36" i="3"/>
  <c r="E38" i="3" s="1"/>
  <c r="E20" i="3"/>
  <c r="I54" i="99"/>
  <c r="H90" i="99"/>
  <c r="D90" i="98"/>
  <c r="H54" i="98"/>
  <c r="M37" i="98"/>
  <c r="R40" i="98"/>
  <c r="M36" i="98"/>
  <c r="M39" i="98"/>
  <c r="M35" i="98"/>
  <c r="N34" i="99"/>
  <c r="M34" i="98"/>
  <c r="R33" i="99"/>
  <c r="N105" i="99"/>
  <c r="M33" i="98"/>
  <c r="I105" i="98"/>
  <c r="I41" i="98"/>
  <c r="T58" i="98"/>
  <c r="O59" i="98"/>
  <c r="O58" i="98"/>
  <c r="G36" i="77" l="1"/>
  <c r="O10" i="76"/>
  <c r="O60" i="98"/>
  <c r="K16" i="58"/>
  <c r="N11" i="2"/>
  <c r="E39" i="79"/>
  <c r="J11" i="2"/>
  <c r="E12" i="79"/>
  <c r="I90" i="99"/>
  <c r="M54" i="99"/>
  <c r="F20" i="3"/>
  <c r="E22" i="3"/>
  <c r="H15" i="3"/>
  <c r="K11" i="3" s="1"/>
  <c r="H20" i="3"/>
  <c r="H22" i="3" s="1"/>
  <c r="I17" i="2" s="1"/>
  <c r="F36" i="3"/>
  <c r="F38" i="3" s="1"/>
  <c r="D91" i="99"/>
  <c r="D55" i="98"/>
  <c r="H55" i="99"/>
  <c r="I54" i="98"/>
  <c r="H90" i="98"/>
  <c r="N39" i="98"/>
  <c r="S40" i="98"/>
  <c r="N36" i="98"/>
  <c r="N37" i="98"/>
  <c r="N35" i="98"/>
  <c r="N34" i="98"/>
  <c r="R34" i="99"/>
  <c r="M105" i="98"/>
  <c r="N33" i="98"/>
  <c r="M41" i="98"/>
  <c r="S33" i="99"/>
  <c r="R105" i="99"/>
  <c r="E77" i="98"/>
  <c r="T59" i="98"/>
  <c r="T60" i="98" s="1"/>
  <c r="E76" i="98"/>
  <c r="O12" i="76" l="1"/>
  <c r="O11" i="76"/>
  <c r="E78" i="98"/>
  <c r="P11" i="2"/>
  <c r="M11" i="2"/>
  <c r="L11" i="2"/>
  <c r="O11" i="2"/>
  <c r="F39" i="79"/>
  <c r="F12" i="79"/>
  <c r="E45" i="79"/>
  <c r="K20" i="3"/>
  <c r="K22" i="3" s="1"/>
  <c r="N17" i="2" s="1"/>
  <c r="K15" i="3"/>
  <c r="D48" i="3" s="1"/>
  <c r="D92" i="99"/>
  <c r="D56" i="98"/>
  <c r="H56" i="99"/>
  <c r="D53" i="98"/>
  <c r="D89" i="99"/>
  <c r="H53" i="99"/>
  <c r="D60" i="99"/>
  <c r="D96" i="99" s="1"/>
  <c r="M54" i="98"/>
  <c r="I90" i="98"/>
  <c r="F22" i="3"/>
  <c r="F17" i="2"/>
  <c r="I55" i="99"/>
  <c r="H91" i="99"/>
  <c r="D58" i="98"/>
  <c r="D94" i="99"/>
  <c r="H58" i="99"/>
  <c r="D93" i="99"/>
  <c r="D57" i="98"/>
  <c r="H57" i="99"/>
  <c r="D91" i="98"/>
  <c r="H55" i="98"/>
  <c r="N54" i="99"/>
  <c r="M90" i="99"/>
  <c r="D95" i="99"/>
  <c r="D59" i="98"/>
  <c r="H59" i="99"/>
  <c r="R37" i="98"/>
  <c r="R36" i="98"/>
  <c r="W40" i="98"/>
  <c r="R39" i="98"/>
  <c r="R35" i="98"/>
  <c r="S34" i="99"/>
  <c r="R34" i="98"/>
  <c r="W33" i="99"/>
  <c r="W105" i="99" s="1"/>
  <c r="S105" i="99"/>
  <c r="N105" i="98"/>
  <c r="R33" i="98"/>
  <c r="N41" i="98"/>
  <c r="J76" i="98"/>
  <c r="J77" i="98"/>
  <c r="Q11" i="2" l="1"/>
  <c r="N16" i="58"/>
  <c r="H36" i="77"/>
  <c r="P10" i="76"/>
  <c r="P12" i="76" s="1"/>
  <c r="S15" i="2" s="1"/>
  <c r="R15" i="2"/>
  <c r="P9" i="76"/>
  <c r="O14" i="76"/>
  <c r="O15" i="76" s="1"/>
  <c r="J78" i="98"/>
  <c r="G39" i="79"/>
  <c r="G12" i="79"/>
  <c r="M55" i="99"/>
  <c r="I91" i="99"/>
  <c r="H53" i="98"/>
  <c r="D89" i="98"/>
  <c r="D60" i="98"/>
  <c r="E12" i="58" s="1"/>
  <c r="I57" i="99"/>
  <c r="H93" i="99"/>
  <c r="E18" i="79"/>
  <c r="I56" i="99"/>
  <c r="H92" i="99"/>
  <c r="D93" i="98"/>
  <c r="H57" i="98"/>
  <c r="H56" i="98"/>
  <c r="D92" i="98"/>
  <c r="H59" i="98"/>
  <c r="D95" i="98"/>
  <c r="H94" i="99"/>
  <c r="I58" i="99"/>
  <c r="N54" i="98"/>
  <c r="M90" i="98"/>
  <c r="D52" i="3"/>
  <c r="E48" i="3" s="1"/>
  <c r="D57" i="3"/>
  <c r="D59" i="3" s="1"/>
  <c r="P17" i="2" s="1"/>
  <c r="I59" i="99"/>
  <c r="H95" i="99"/>
  <c r="L17" i="2"/>
  <c r="O17" i="2"/>
  <c r="M17" i="2"/>
  <c r="N90" i="99"/>
  <c r="R54" i="99"/>
  <c r="H58" i="98"/>
  <c r="D94" i="98"/>
  <c r="I53" i="99"/>
  <c r="H89" i="99"/>
  <c r="H60" i="99"/>
  <c r="H96" i="99" s="1"/>
  <c r="I55" i="98"/>
  <c r="H91" i="98"/>
  <c r="F45" i="79"/>
  <c r="S39" i="98"/>
  <c r="S36" i="98"/>
  <c r="S37" i="98"/>
  <c r="S35" i="98"/>
  <c r="S34" i="98"/>
  <c r="W34" i="99"/>
  <c r="S33" i="98"/>
  <c r="R105" i="98"/>
  <c r="R41" i="98"/>
  <c r="O76" i="98"/>
  <c r="O77" i="98"/>
  <c r="Q9" i="76" l="1"/>
  <c r="P11" i="76"/>
  <c r="P14" i="76"/>
  <c r="P15" i="76" s="1"/>
  <c r="O78" i="98"/>
  <c r="S11" i="2" s="1"/>
  <c r="R11" i="2"/>
  <c r="J39" i="79"/>
  <c r="J12" i="79"/>
  <c r="D96" i="98"/>
  <c r="I59" i="98"/>
  <c r="H95" i="98"/>
  <c r="E57" i="3"/>
  <c r="E59" i="3" s="1"/>
  <c r="Q17" i="2" s="1"/>
  <c r="E52" i="3"/>
  <c r="F48" i="3" s="1"/>
  <c r="I56" i="98"/>
  <c r="H92" i="98"/>
  <c r="I93" i="99"/>
  <c r="M57" i="99"/>
  <c r="I57" i="98"/>
  <c r="H93" i="98"/>
  <c r="E13" i="58"/>
  <c r="E17" i="58" s="1"/>
  <c r="E19" i="58" s="1"/>
  <c r="E21" i="58" s="1"/>
  <c r="E23" i="58" s="1"/>
  <c r="F12" i="2" s="1"/>
  <c r="G12" i="2" s="1"/>
  <c r="H12" i="58"/>
  <c r="F18" i="79"/>
  <c r="R54" i="98"/>
  <c r="N90" i="98"/>
  <c r="S54" i="99"/>
  <c r="R90" i="99"/>
  <c r="M58" i="99"/>
  <c r="I94" i="99"/>
  <c r="I53" i="98"/>
  <c r="H89" i="98"/>
  <c r="H60" i="98"/>
  <c r="I95" i="99"/>
  <c r="M59" i="99"/>
  <c r="G45" i="79"/>
  <c r="M56" i="99"/>
  <c r="I92" i="99"/>
  <c r="M55" i="98"/>
  <c r="I91" i="98"/>
  <c r="M53" i="99"/>
  <c r="I89" i="99"/>
  <c r="I60" i="99"/>
  <c r="I96" i="99" s="1"/>
  <c r="I58" i="98"/>
  <c r="H94" i="98"/>
  <c r="N55" i="99"/>
  <c r="M91" i="99"/>
  <c r="W37" i="98"/>
  <c r="W36" i="98"/>
  <c r="W39" i="98"/>
  <c r="W35" i="98"/>
  <c r="W34" i="98"/>
  <c r="S105" i="98"/>
  <c r="W33" i="98"/>
  <c r="S41" i="98"/>
  <c r="B58" i="3"/>
  <c r="B59" i="3" s="1"/>
  <c r="B49" i="3"/>
  <c r="B50" i="3" s="1"/>
  <c r="B51" i="3" s="1"/>
  <c r="B52" i="3" s="1"/>
  <c r="I36" i="77" l="1"/>
  <c r="Q10" i="76"/>
  <c r="Q12" i="76" s="1"/>
  <c r="T15" i="2" s="1"/>
  <c r="K39" i="79"/>
  <c r="E13" i="79"/>
  <c r="K12" i="79"/>
  <c r="H96" i="98"/>
  <c r="M53" i="98"/>
  <c r="I89" i="98"/>
  <c r="I60" i="98"/>
  <c r="G18" i="79"/>
  <c r="M56" i="98"/>
  <c r="I92" i="98"/>
  <c r="T77" i="98"/>
  <c r="N56" i="99"/>
  <c r="M92" i="99"/>
  <c r="K12" i="58"/>
  <c r="H13" i="58"/>
  <c r="H17" i="58" s="1"/>
  <c r="H19" i="58" s="1"/>
  <c r="H21" i="58" s="1"/>
  <c r="H23" i="58" s="1"/>
  <c r="I12" i="2" s="1"/>
  <c r="J12" i="2" s="1"/>
  <c r="F52" i="3"/>
  <c r="G48" i="3" s="1"/>
  <c r="F57" i="3"/>
  <c r="F59" i="3" s="1"/>
  <c r="R17" i="2" s="1"/>
  <c r="N58" i="99"/>
  <c r="M94" i="99"/>
  <c r="J45" i="79"/>
  <c r="M95" i="99"/>
  <c r="N59" i="99"/>
  <c r="S90" i="99"/>
  <c r="W54" i="99"/>
  <c r="I93" i="98"/>
  <c r="M57" i="98"/>
  <c r="M58" i="98"/>
  <c r="I94" i="98"/>
  <c r="N53" i="99"/>
  <c r="M89" i="99"/>
  <c r="M60" i="99"/>
  <c r="M96" i="99" s="1"/>
  <c r="N57" i="99"/>
  <c r="M93" i="99"/>
  <c r="T76" i="98"/>
  <c r="R55" i="99"/>
  <c r="N91" i="99"/>
  <c r="S54" i="98"/>
  <c r="R90" i="98"/>
  <c r="N55" i="98"/>
  <c r="M91" i="98"/>
  <c r="M59" i="98"/>
  <c r="I95" i="98"/>
  <c r="W105" i="98"/>
  <c r="W41" i="98"/>
  <c r="B33" i="3"/>
  <c r="B21" i="3"/>
  <c r="B22" i="3" s="1"/>
  <c r="B12" i="3"/>
  <c r="B13" i="3" s="1"/>
  <c r="B14" i="3" s="1"/>
  <c r="B15" i="3" s="1"/>
  <c r="B8" i="101"/>
  <c r="B9" i="101" s="1"/>
  <c r="Q14" i="76" l="1"/>
  <c r="Q15" i="76" s="1"/>
  <c r="Q11" i="76"/>
  <c r="T78" i="98"/>
  <c r="T11" i="2" s="1"/>
  <c r="E40" i="79"/>
  <c r="F13" i="79"/>
  <c r="I96" i="98"/>
  <c r="N58" i="98"/>
  <c r="M94" i="98"/>
  <c r="G52" i="3"/>
  <c r="H48" i="3" s="1"/>
  <c r="G57" i="3"/>
  <c r="G59" i="3" s="1"/>
  <c r="S17" i="2" s="1"/>
  <c r="N56" i="98"/>
  <c r="M92" i="98"/>
  <c r="R55" i="98"/>
  <c r="N91" i="98"/>
  <c r="N57" i="98"/>
  <c r="M93" i="98"/>
  <c r="M12" i="58"/>
  <c r="K13" i="58"/>
  <c r="K17" i="58" s="1"/>
  <c r="K19" i="58" s="1"/>
  <c r="K21" i="58" s="1"/>
  <c r="K23" i="58" s="1"/>
  <c r="N12" i="2" s="1"/>
  <c r="N16" i="2" s="1"/>
  <c r="J18" i="79"/>
  <c r="K45" i="79"/>
  <c r="N59" i="98"/>
  <c r="M95" i="98"/>
  <c r="N93" i="99"/>
  <c r="R57" i="99"/>
  <c r="D72" i="99"/>
  <c r="W90" i="99"/>
  <c r="R56" i="99"/>
  <c r="N92" i="99"/>
  <c r="S55" i="99"/>
  <c r="R91" i="99"/>
  <c r="N53" i="98"/>
  <c r="M89" i="98"/>
  <c r="M60" i="98"/>
  <c r="W54" i="98"/>
  <c r="S90" i="98"/>
  <c r="R53" i="99"/>
  <c r="N89" i="99"/>
  <c r="N60" i="99"/>
  <c r="N96" i="99" s="1"/>
  <c r="N95" i="99"/>
  <c r="R59" i="99"/>
  <c r="R58" i="99"/>
  <c r="N94" i="99"/>
  <c r="B14" i="91"/>
  <c r="B15" i="91" s="1"/>
  <c r="B16" i="91" s="1"/>
  <c r="B10" i="76"/>
  <c r="B11" i="76" s="1"/>
  <c r="B12" i="76" s="1"/>
  <c r="O16" i="2" l="1"/>
  <c r="N18" i="2"/>
  <c r="F40" i="79"/>
  <c r="G13" i="79"/>
  <c r="F17" i="79"/>
  <c r="F19" i="79" s="1"/>
  <c r="F22" i="79" s="1"/>
  <c r="R92" i="99"/>
  <c r="S56" i="99"/>
  <c r="S55" i="98"/>
  <c r="R91" i="98"/>
  <c r="H72" i="99"/>
  <c r="D107" i="99"/>
  <c r="K18" i="79"/>
  <c r="D72" i="98"/>
  <c r="W90" i="98"/>
  <c r="M12" i="2"/>
  <c r="M16" i="2" s="1"/>
  <c r="M18" i="2" s="1"/>
  <c r="M22" i="2" s="1"/>
  <c r="L12" i="2"/>
  <c r="L16" i="2" s="1"/>
  <c r="L18" i="2" s="1"/>
  <c r="L22" i="2" s="1"/>
  <c r="R56" i="98"/>
  <c r="N92" i="98"/>
  <c r="S59" i="99"/>
  <c r="R95" i="99"/>
  <c r="M13" i="58"/>
  <c r="M17" i="58" s="1"/>
  <c r="M19" i="58" s="1"/>
  <c r="M21" i="58" s="1"/>
  <c r="M23" i="58" s="1"/>
  <c r="P12" i="2" s="1"/>
  <c r="N12" i="58"/>
  <c r="H52" i="3"/>
  <c r="H57" i="3"/>
  <c r="H59" i="3" s="1"/>
  <c r="T17" i="2" s="1"/>
  <c r="S58" i="99"/>
  <c r="R94" i="99"/>
  <c r="M96" i="98"/>
  <c r="W55" i="99"/>
  <c r="S91" i="99"/>
  <c r="R59" i="98"/>
  <c r="N95" i="98"/>
  <c r="N93" i="98"/>
  <c r="R57" i="98"/>
  <c r="S57" i="99"/>
  <c r="R93" i="99"/>
  <c r="R53" i="98"/>
  <c r="N89" i="98"/>
  <c r="N60" i="98"/>
  <c r="S53" i="99"/>
  <c r="R89" i="99"/>
  <c r="R60" i="99"/>
  <c r="R96" i="99" s="1"/>
  <c r="R58" i="98"/>
  <c r="N94" i="98"/>
  <c r="T39" i="88"/>
  <c r="B23" i="77"/>
  <c r="B24" i="77" s="1"/>
  <c r="B44" i="77"/>
  <c r="B45" i="77" s="1"/>
  <c r="B36" i="77"/>
  <c r="B37" i="77" s="1"/>
  <c r="B38" i="77" s="1"/>
  <c r="B39" i="77" s="1"/>
  <c r="B40" i="77" s="1"/>
  <c r="B41" i="77" s="1"/>
  <c r="B13" i="77"/>
  <c r="B14" i="77" s="1"/>
  <c r="B15" i="77" s="1"/>
  <c r="B16" i="77" s="1"/>
  <c r="B17" i="77" s="1"/>
  <c r="B18" i="77" s="1"/>
  <c r="B91" i="58"/>
  <c r="B92" i="58" s="1"/>
  <c r="B93" i="58" s="1"/>
  <c r="B94" i="58" s="1"/>
  <c r="B95" i="58" s="1"/>
  <c r="B96" i="58" s="1"/>
  <c r="B97" i="58" s="1"/>
  <c r="B77" i="58"/>
  <c r="B78" i="58" s="1"/>
  <c r="B79" i="58" s="1"/>
  <c r="B80" i="58" s="1"/>
  <c r="B81" i="58" s="1"/>
  <c r="B82" i="58" s="1"/>
  <c r="B83" i="58" s="1"/>
  <c r="B68" i="58"/>
  <c r="B69" i="58" s="1"/>
  <c r="B70" i="58" s="1"/>
  <c r="B71" i="58" s="1"/>
  <c r="B72" i="58" s="1"/>
  <c r="B73" i="58" s="1"/>
  <c r="B74" i="58" s="1"/>
  <c r="B43" i="58"/>
  <c r="B44" i="58" s="1"/>
  <c r="B45" i="58" s="1"/>
  <c r="B46" i="58" s="1"/>
  <c r="B47" i="58" s="1"/>
  <c r="B48" i="58" s="1"/>
  <c r="B49" i="58" s="1"/>
  <c r="B33" i="58"/>
  <c r="B34" i="58" s="1"/>
  <c r="B35" i="58" s="1"/>
  <c r="B36" i="58" s="1"/>
  <c r="B37" i="58" s="1"/>
  <c r="B38" i="58" s="1"/>
  <c r="B39" i="58" s="1"/>
  <c r="B12" i="58"/>
  <c r="B13" i="58" s="1"/>
  <c r="B14" i="58" s="1"/>
  <c r="B15" i="58" s="1"/>
  <c r="B16" i="58" s="1"/>
  <c r="B17" i="58" s="1"/>
  <c r="B18" i="58" s="1"/>
  <c r="B49" i="67"/>
  <c r="B50" i="67" s="1"/>
  <c r="B51" i="67" s="1"/>
  <c r="B52" i="67" s="1"/>
  <c r="B43" i="67"/>
  <c r="B44" i="67" s="1"/>
  <c r="B45" i="67" s="1"/>
  <c r="B46" i="67" s="1"/>
  <c r="B37" i="67"/>
  <c r="B38" i="67" s="1"/>
  <c r="B39" i="67" s="1"/>
  <c r="B40" i="67" s="1"/>
  <c r="B31" i="67"/>
  <c r="B32" i="67" s="1"/>
  <c r="B33" i="67" s="1"/>
  <c r="B34" i="67" s="1"/>
  <c r="B13" i="76"/>
  <c r="B14" i="76" s="1"/>
  <c r="B15" i="76" s="1"/>
  <c r="O18" i="2" l="1"/>
  <c r="N22" i="2"/>
  <c r="G40" i="79"/>
  <c r="F44" i="79"/>
  <c r="F46" i="79" s="1"/>
  <c r="F49" i="79" s="1"/>
  <c r="J13" i="79"/>
  <c r="G17" i="79"/>
  <c r="G19" i="79" s="1"/>
  <c r="G22" i="79" s="1"/>
  <c r="N96" i="98"/>
  <c r="W59" i="99"/>
  <c r="S95" i="99"/>
  <c r="S58" i="98"/>
  <c r="R94" i="98"/>
  <c r="S93" i="99"/>
  <c r="W57" i="99"/>
  <c r="W58" i="99"/>
  <c r="S94" i="99"/>
  <c r="S56" i="98"/>
  <c r="R92" i="98"/>
  <c r="I72" i="99"/>
  <c r="H107" i="99"/>
  <c r="D73" i="99"/>
  <c r="W91" i="99"/>
  <c r="S53" i="98"/>
  <c r="R89" i="98"/>
  <c r="R60" i="98"/>
  <c r="W53" i="99"/>
  <c r="S89" i="99"/>
  <c r="S60" i="99"/>
  <c r="S96" i="99" s="1"/>
  <c r="W55" i="98"/>
  <c r="S91" i="98"/>
  <c r="S57" i="98"/>
  <c r="R93" i="98"/>
  <c r="S59" i="98"/>
  <c r="R95" i="98"/>
  <c r="N13" i="58"/>
  <c r="W56" i="99"/>
  <c r="S92" i="99"/>
  <c r="H72" i="98"/>
  <c r="D107" i="98"/>
  <c r="B10" i="44"/>
  <c r="B11" i="44" s="1"/>
  <c r="B12" i="44" s="1"/>
  <c r="B13" i="44" s="1"/>
  <c r="B14" i="44" s="1"/>
  <c r="B15" i="44" s="1"/>
  <c r="O12" i="58" l="1"/>
  <c r="O13" i="58" s="1"/>
  <c r="O16" i="58" s="1"/>
  <c r="O22" i="2"/>
  <c r="G3" i="108"/>
  <c r="G5" i="108" s="1"/>
  <c r="G7" i="108" s="1"/>
  <c r="J40" i="79"/>
  <c r="G44" i="79"/>
  <c r="G46" i="79" s="1"/>
  <c r="G49" i="79" s="1"/>
  <c r="K13" i="79"/>
  <c r="R96" i="98"/>
  <c r="I72" i="98"/>
  <c r="H107" i="98"/>
  <c r="S93" i="98"/>
  <c r="W57" i="98"/>
  <c r="W53" i="98"/>
  <c r="S89" i="98"/>
  <c r="S60" i="98"/>
  <c r="W94" i="99"/>
  <c r="D76" i="99"/>
  <c r="D75" i="99"/>
  <c r="W93" i="99"/>
  <c r="W92" i="99"/>
  <c r="D74" i="99"/>
  <c r="D73" i="98"/>
  <c r="W91" i="98"/>
  <c r="H73" i="99"/>
  <c r="D108" i="99"/>
  <c r="I107" i="99"/>
  <c r="M72" i="99"/>
  <c r="W58" i="98"/>
  <c r="S94" i="98"/>
  <c r="D71" i="99"/>
  <c r="W89" i="99"/>
  <c r="W60" i="99"/>
  <c r="W96" i="99" s="1"/>
  <c r="W59" i="98"/>
  <c r="S95" i="98"/>
  <c r="W56" i="98"/>
  <c r="S92" i="98"/>
  <c r="W95" i="99"/>
  <c r="D77" i="99"/>
  <c r="B16" i="44"/>
  <c r="B17" i="44" s="1"/>
  <c r="B18" i="44" s="1"/>
  <c r="B19" i="44" s="1"/>
  <c r="B20" i="44" s="1"/>
  <c r="B21" i="44" s="1"/>
  <c r="B22" i="44" s="1"/>
  <c r="B23" i="44" s="1"/>
  <c r="B24" i="44" s="1"/>
  <c r="B25" i="44" s="1"/>
  <c r="B26" i="44" s="1"/>
  <c r="B27" i="44" s="1"/>
  <c r="B28" i="44" s="1"/>
  <c r="B29" i="44" s="1"/>
  <c r="B30" i="44" s="1"/>
  <c r="B31" i="44" s="1"/>
  <c r="B15" i="69"/>
  <c r="G10" i="108" l="1"/>
  <c r="D9" i="109"/>
  <c r="O17" i="58"/>
  <c r="O19" i="58" s="1"/>
  <c r="O21" i="58" s="1"/>
  <c r="O23" i="58" s="1"/>
  <c r="R12" i="2" s="1"/>
  <c r="P12" i="58"/>
  <c r="N17" i="58"/>
  <c r="N19" i="58" s="1"/>
  <c r="N21" i="58" s="1"/>
  <c r="N23" i="58" s="1"/>
  <c r="Q12" i="2" s="1"/>
  <c r="K40" i="79"/>
  <c r="D112" i="99"/>
  <c r="H77" i="99"/>
  <c r="I73" i="99"/>
  <c r="H108" i="99"/>
  <c r="H71" i="99"/>
  <c r="D106" i="99"/>
  <c r="D78" i="99"/>
  <c r="D113" i="99" s="1"/>
  <c r="H73" i="98"/>
  <c r="D108" i="98"/>
  <c r="D71" i="98"/>
  <c r="W89" i="98"/>
  <c r="W60" i="98"/>
  <c r="D109" i="99"/>
  <c r="H74" i="99"/>
  <c r="D76" i="98"/>
  <c r="W94" i="98"/>
  <c r="D75" i="98"/>
  <c r="W93" i="98"/>
  <c r="D74" i="98"/>
  <c r="W92" i="98"/>
  <c r="M107" i="99"/>
  <c r="N72" i="99"/>
  <c r="S96" i="98"/>
  <c r="D110" i="99"/>
  <c r="H75" i="99"/>
  <c r="D77" i="98"/>
  <c r="W95" i="98"/>
  <c r="D111" i="99"/>
  <c r="H76" i="99"/>
  <c r="M72" i="98"/>
  <c r="I107" i="98"/>
  <c r="B33" i="44"/>
  <c r="B34" i="44" s="1"/>
  <c r="B35" i="44" s="1"/>
  <c r="B36" i="44" s="1"/>
  <c r="B37" i="44" s="1"/>
  <c r="B38" i="44" s="1"/>
  <c r="B39" i="44" s="1"/>
  <c r="B40" i="44" s="1"/>
  <c r="B41" i="44" s="1"/>
  <c r="B10" i="65"/>
  <c r="B11" i="65" s="1"/>
  <c r="P13" i="58" l="1"/>
  <c r="P16" i="58" s="1"/>
  <c r="N72" i="98"/>
  <c r="M107" i="98"/>
  <c r="H76" i="98"/>
  <c r="D111" i="98"/>
  <c r="I73" i="98"/>
  <c r="H108" i="98"/>
  <c r="I71" i="99"/>
  <c r="H106" i="99"/>
  <c r="H78" i="99"/>
  <c r="H113" i="99" s="1"/>
  <c r="R72" i="99"/>
  <c r="N107" i="99"/>
  <c r="H74" i="98"/>
  <c r="D109" i="98"/>
  <c r="M73" i="99"/>
  <c r="I108" i="99"/>
  <c r="I74" i="99"/>
  <c r="H109" i="99"/>
  <c r="H77" i="98"/>
  <c r="D112" i="98"/>
  <c r="W96" i="98"/>
  <c r="H71" i="98"/>
  <c r="D106" i="98"/>
  <c r="D78" i="98"/>
  <c r="H112" i="99"/>
  <c r="I77" i="99"/>
  <c r="I76" i="99"/>
  <c r="H111" i="99"/>
  <c r="H110" i="99"/>
  <c r="I75" i="99"/>
  <c r="D110" i="98"/>
  <c r="H75" i="98"/>
  <c r="Q12" i="58" l="1"/>
  <c r="Q13" i="58" s="1"/>
  <c r="Q16" i="58" s="1"/>
  <c r="D113" i="98"/>
  <c r="M74" i="99"/>
  <c r="I109" i="99"/>
  <c r="I75" i="98"/>
  <c r="H110" i="98"/>
  <c r="M71" i="99"/>
  <c r="I106" i="99"/>
  <c r="I78" i="99"/>
  <c r="I113" i="99" s="1"/>
  <c r="N73" i="99"/>
  <c r="M108" i="99"/>
  <c r="M75" i="99"/>
  <c r="I110" i="99"/>
  <c r="I71" i="98"/>
  <c r="H106" i="98"/>
  <c r="H78" i="98"/>
  <c r="M73" i="98"/>
  <c r="I108" i="98"/>
  <c r="I74" i="98"/>
  <c r="H109" i="98"/>
  <c r="I76" i="98"/>
  <c r="H111" i="98"/>
  <c r="I111" i="99"/>
  <c r="M76" i="99"/>
  <c r="I77" i="98"/>
  <c r="H112" i="98"/>
  <c r="R107" i="99"/>
  <c r="S72" i="99"/>
  <c r="M77" i="99"/>
  <c r="I112" i="99"/>
  <c r="R72" i="98"/>
  <c r="N107" i="98"/>
  <c r="Q17" i="58" l="1"/>
  <c r="Q19" i="58" s="1"/>
  <c r="Q21" i="58" s="1"/>
  <c r="Q23" i="58" s="1"/>
  <c r="T12" i="2" s="1"/>
  <c r="P17" i="58"/>
  <c r="P19" i="58" s="1"/>
  <c r="P21" i="58" s="1"/>
  <c r="P23" i="58" s="1"/>
  <c r="S12" i="2" s="1"/>
  <c r="N73" i="98"/>
  <c r="M108" i="98"/>
  <c r="N71" i="99"/>
  <c r="M106" i="99"/>
  <c r="M78" i="99"/>
  <c r="M113" i="99" s="1"/>
  <c r="N108" i="99"/>
  <c r="R73" i="99"/>
  <c r="M77" i="98"/>
  <c r="I112" i="98"/>
  <c r="M71" i="98"/>
  <c r="I106" i="98"/>
  <c r="I78" i="98"/>
  <c r="H113" i="98"/>
  <c r="S72" i="98"/>
  <c r="R107" i="98"/>
  <c r="M75" i="98"/>
  <c r="I110" i="98"/>
  <c r="N76" i="99"/>
  <c r="M111" i="99"/>
  <c r="M110" i="99"/>
  <c r="N75" i="99"/>
  <c r="N77" i="99"/>
  <c r="M112" i="99"/>
  <c r="M76" i="98"/>
  <c r="I111" i="98"/>
  <c r="W72" i="99"/>
  <c r="W107" i="99" s="1"/>
  <c r="S107" i="99"/>
  <c r="M74" i="98"/>
  <c r="I109" i="98"/>
  <c r="M109" i="99"/>
  <c r="N74" i="99"/>
  <c r="R108" i="99" l="1"/>
  <c r="S73" i="99"/>
  <c r="N77" i="98"/>
  <c r="M112" i="98"/>
  <c r="N109" i="99"/>
  <c r="R74" i="99"/>
  <c r="N112" i="99"/>
  <c r="R77" i="99"/>
  <c r="W72" i="98"/>
  <c r="W107" i="98" s="1"/>
  <c r="S107" i="98"/>
  <c r="N76" i="98"/>
  <c r="M111" i="98"/>
  <c r="N75" i="98"/>
  <c r="M110" i="98"/>
  <c r="R71" i="99"/>
  <c r="N106" i="99"/>
  <c r="N78" i="99"/>
  <c r="N113" i="99" s="1"/>
  <c r="R75" i="99"/>
  <c r="N110" i="99"/>
  <c r="N74" i="98"/>
  <c r="M109" i="98"/>
  <c r="R76" i="99"/>
  <c r="N111" i="99"/>
  <c r="N71" i="98"/>
  <c r="M106" i="98"/>
  <c r="M78" i="98"/>
  <c r="I113" i="98"/>
  <c r="R73" i="98"/>
  <c r="N108" i="98"/>
  <c r="R112" i="99" l="1"/>
  <c r="S77" i="99"/>
  <c r="S71" i="99"/>
  <c r="R106" i="99"/>
  <c r="R78" i="99"/>
  <c r="R113" i="99" s="1"/>
  <c r="R111" i="99"/>
  <c r="S76" i="99"/>
  <c r="S74" i="99"/>
  <c r="R109" i="99"/>
  <c r="R71" i="98"/>
  <c r="N106" i="98"/>
  <c r="N78" i="98"/>
  <c r="M113" i="98"/>
  <c r="N110" i="98"/>
  <c r="R75" i="98"/>
  <c r="S73" i="98"/>
  <c r="R108" i="98"/>
  <c r="R74" i="98"/>
  <c r="N109" i="98"/>
  <c r="R76" i="98"/>
  <c r="N111" i="98"/>
  <c r="R77" i="98"/>
  <c r="N112" i="98"/>
  <c r="S75" i="99"/>
  <c r="R110" i="99"/>
  <c r="S108" i="99"/>
  <c r="W73" i="99"/>
  <c r="W108" i="99" s="1"/>
  <c r="N113" i="98" l="1"/>
  <c r="W73" i="98"/>
  <c r="W108" i="98" s="1"/>
  <c r="S108" i="98"/>
  <c r="S75" i="98"/>
  <c r="R110" i="98"/>
  <c r="S111" i="99"/>
  <c r="W76" i="99"/>
  <c r="W111" i="99" s="1"/>
  <c r="S109" i="99"/>
  <c r="W74" i="99"/>
  <c r="W109" i="99" s="1"/>
  <c r="S77" i="98"/>
  <c r="R112" i="98"/>
  <c r="W75" i="99"/>
  <c r="W110" i="99" s="1"/>
  <c r="S110" i="99"/>
  <c r="S76" i="98"/>
  <c r="R111" i="98"/>
  <c r="W71" i="99"/>
  <c r="S106" i="99"/>
  <c r="S78" i="99"/>
  <c r="S113" i="99" s="1"/>
  <c r="S74" i="98"/>
  <c r="R109" i="98"/>
  <c r="S71" i="98"/>
  <c r="R106" i="98"/>
  <c r="R78" i="98"/>
  <c r="S112" i="99"/>
  <c r="W77" i="99"/>
  <c r="W112" i="99" s="1"/>
  <c r="W106" i="99" l="1"/>
  <c r="W78" i="99"/>
  <c r="W113" i="99" s="1"/>
  <c r="W76" i="98"/>
  <c r="W111" i="98" s="1"/>
  <c r="S111" i="98"/>
  <c r="R113" i="98"/>
  <c r="W75" i="98"/>
  <c r="W110" i="98" s="1"/>
  <c r="S110" i="98"/>
  <c r="W74" i="98"/>
  <c r="W109" i="98" s="1"/>
  <c r="S109" i="98"/>
  <c r="W71" i="98"/>
  <c r="S106" i="98"/>
  <c r="S78" i="98"/>
  <c r="W77" i="98"/>
  <c r="W112" i="98" s="1"/>
  <c r="S112" i="98"/>
  <c r="S113" i="98" l="1"/>
  <c r="W106" i="98"/>
  <c r="W113" i="98" s="1"/>
  <c r="W78" i="98"/>
  <c r="I11" i="79"/>
  <c r="J11" i="79"/>
  <c r="I14" i="79"/>
  <c r="J14" i="79"/>
  <c r="J17" i="79" s="1"/>
  <c r="J19" i="79" s="1"/>
  <c r="J22" i="79" s="1"/>
  <c r="E17" i="79"/>
  <c r="E19" i="79" s="1"/>
  <c r="E22" i="79" s="1"/>
  <c r="K14" i="79" l="1"/>
  <c r="I17" i="79"/>
  <c r="I19" i="79" s="1"/>
  <c r="I22" i="79" s="1"/>
  <c r="K17" i="79"/>
  <c r="K19" i="79" s="1"/>
  <c r="K22" i="79" s="1"/>
  <c r="E3" i="108" s="1"/>
  <c r="E5" i="108" s="1"/>
  <c r="E7" i="108" l="1"/>
  <c r="D5" i="109" s="1"/>
  <c r="F16" i="2"/>
  <c r="H44" i="107" l="1"/>
  <c r="H46" i="107" s="1"/>
  <c r="H47" i="107" s="1"/>
  <c r="H49" i="107" s="1"/>
  <c r="G16" i="2"/>
  <c r="F18" i="2"/>
  <c r="I43" i="107" l="1"/>
  <c r="I46" i="107" s="1"/>
  <c r="J43" i="107" s="1"/>
  <c r="J46" i="107" s="1"/>
  <c r="K43" i="107" s="1"/>
  <c r="K45" i="107" s="1"/>
  <c r="K46" i="107" s="1"/>
  <c r="K47" i="107" s="1"/>
  <c r="K49" i="107" s="1"/>
  <c r="G18" i="2"/>
  <c r="F22" i="2"/>
  <c r="G22" i="2" s="1"/>
  <c r="I41" i="79"/>
  <c r="J41" i="79"/>
  <c r="I38" i="79"/>
  <c r="J38" i="79"/>
  <c r="J44" i="79" s="1"/>
  <c r="J46" i="79" s="1"/>
  <c r="J49" i="79" s="1"/>
  <c r="E44" i="79"/>
  <c r="E46" i="79" s="1"/>
  <c r="E49" i="79" s="1"/>
  <c r="J47" i="107" l="1"/>
  <c r="J49" i="107" s="1"/>
  <c r="I47" i="107"/>
  <c r="I49" i="107" s="1"/>
  <c r="K41" i="79"/>
  <c r="J13" i="2" s="1"/>
  <c r="K44" i="79"/>
  <c r="K46" i="79" s="1"/>
  <c r="K49" i="79" s="1"/>
  <c r="F3" i="108" s="1"/>
  <c r="F5" i="108" s="1"/>
  <c r="F7" i="108" s="1"/>
  <c r="D7" i="109" s="1"/>
  <c r="I44" i="79"/>
  <c r="I46" i="79" s="1"/>
  <c r="I49" i="79" s="1"/>
  <c r="L49" i="107" l="1"/>
  <c r="E9" i="108" s="1"/>
  <c r="E10" i="108" s="1"/>
  <c r="H54" i="107"/>
  <c r="H56" i="107" s="1"/>
  <c r="I16" i="2"/>
  <c r="J16" i="2" s="1"/>
  <c r="D6" i="109" l="1"/>
  <c r="H57" i="107"/>
  <c r="H59" i="107" s="1"/>
  <c r="I53" i="107"/>
  <c r="I56" i="107" s="1"/>
  <c r="I18" i="2"/>
  <c r="J18" i="2" s="1"/>
  <c r="I22" i="2" l="1"/>
  <c r="J22" i="2" s="1"/>
  <c r="J53" i="107"/>
  <c r="J55" i="107" s="1"/>
  <c r="J56" i="107" s="1"/>
  <c r="J57" i="107" s="1"/>
  <c r="J59" i="107" s="1"/>
  <c r="I57" i="107"/>
  <c r="I59" i="107" s="1"/>
  <c r="K59" i="107" l="1"/>
  <c r="F9" i="108" s="1"/>
  <c r="F10" i="108" l="1"/>
  <c r="D8" i="109"/>
  <c r="H13" i="69"/>
  <c r="H15" i="69" s="1"/>
  <c r="H12" i="69"/>
  <c r="G13" i="69"/>
  <c r="G15" i="69"/>
  <c r="P13" i="2" l="1"/>
  <c r="Q13" i="2"/>
  <c r="R13" i="2"/>
  <c r="S13" i="2"/>
  <c r="T13" i="2"/>
  <c r="P16" i="2"/>
  <c r="Q16" i="2"/>
  <c r="R16" i="2"/>
  <c r="S16" i="2"/>
  <c r="T16" i="2"/>
  <c r="P18" i="2"/>
  <c r="Q18" i="2"/>
  <c r="R18" i="2"/>
  <c r="S18" i="2"/>
  <c r="T18" i="2"/>
  <c r="P22" i="2"/>
  <c r="Q22" i="2"/>
  <c r="R22" i="2"/>
  <c r="S22" i="2"/>
  <c r="T22" i="2"/>
  <c r="O10" i="90"/>
  <c r="P10" i="90"/>
  <c r="Q10" i="90"/>
  <c r="R10" i="90"/>
  <c r="S10" i="90"/>
  <c r="O14" i="90"/>
  <c r="P14" i="90"/>
  <c r="Q14" i="90"/>
  <c r="R14" i="90"/>
  <c r="S14" i="90"/>
  <c r="E37" i="77"/>
  <c r="F37" i="77"/>
  <c r="G37" i="77"/>
  <c r="H37" i="77"/>
  <c r="I37" i="77"/>
  <c r="E39" i="77"/>
  <c r="F39" i="77"/>
  <c r="G39" i="77"/>
  <c r="H39" i="77"/>
  <c r="I39" i="77"/>
  <c r="E41" i="77"/>
  <c r="F41" i="77"/>
  <c r="G41" i="77"/>
  <c r="H41" i="77"/>
  <c r="I41" i="77"/>
  <c r="D4" i="109"/>
  <c r="E4" i="109"/>
  <c r="F4" i="109"/>
  <c r="G4" i="109"/>
  <c r="H4" i="109"/>
  <c r="D10" i="109"/>
  <c r="E10" i="109"/>
  <c r="F10" i="109"/>
  <c r="G10" i="109"/>
  <c r="H10" i="109"/>
</calcChain>
</file>

<file path=xl/sharedStrings.xml><?xml version="1.0" encoding="utf-8"?>
<sst xmlns="http://schemas.openxmlformats.org/spreadsheetml/2006/main" count="4102" uniqueCount="782">
  <si>
    <t>MYT Petition Formats - Transmission</t>
  </si>
  <si>
    <t>Sr. No.</t>
  </si>
  <si>
    <t>Title</t>
  </si>
  <si>
    <t>Reference</t>
  </si>
  <si>
    <t>Aggregate Revenue Requirement - Summary Sheet</t>
  </si>
  <si>
    <t>Form 1</t>
  </si>
  <si>
    <t>Summary of Operations and Maintenance Expenses</t>
  </si>
  <si>
    <t>Form 2</t>
  </si>
  <si>
    <t>Operation and Maintenance Expenses -Normative</t>
  </si>
  <si>
    <t>Form 2.1</t>
  </si>
  <si>
    <t>Transmission Network Details</t>
  </si>
  <si>
    <t>Form 2.2</t>
  </si>
  <si>
    <t>Employee Expenses</t>
  </si>
  <si>
    <t>Form 2.3</t>
  </si>
  <si>
    <t>Administration &amp; General Expenses</t>
  </si>
  <si>
    <t>Form 2.4</t>
  </si>
  <si>
    <t>Repair &amp; Maintenance Expenses</t>
  </si>
  <si>
    <t>Form 2.5</t>
  </si>
  <si>
    <t>Summary of Capital Expenditure and Capitalisation</t>
  </si>
  <si>
    <t>Form 3</t>
  </si>
  <si>
    <t xml:space="preserve">Capital Expenditure Plan </t>
  </si>
  <si>
    <t>Form 3.1</t>
  </si>
  <si>
    <t>Capitalisation Plan</t>
  </si>
  <si>
    <t>Form 3.2</t>
  </si>
  <si>
    <t>Capital Work-in-Progress</t>
  </si>
  <si>
    <t>Form 3.3</t>
  </si>
  <si>
    <t>Assets &amp; Depreciation -Summary</t>
  </si>
  <si>
    <t>Form 4</t>
  </si>
  <si>
    <t>Form 4.1 (E)</t>
  </si>
  <si>
    <t>Form 4.1 (N)</t>
  </si>
  <si>
    <t>Interest on Loan Capital</t>
  </si>
  <si>
    <t>Form 5</t>
  </si>
  <si>
    <t>Interest on Working Capital and Security Deposits</t>
  </si>
  <si>
    <t>Form 6</t>
  </si>
  <si>
    <t>Return on Regulatory Equity</t>
  </si>
  <si>
    <t>Form 7</t>
  </si>
  <si>
    <t>Non-tariff Income</t>
  </si>
  <si>
    <t>Form 8</t>
  </si>
  <si>
    <t>Income Tax</t>
  </si>
  <si>
    <t>Form 9</t>
  </si>
  <si>
    <t>Contribution to Contingency Reserves</t>
  </si>
  <si>
    <t>Form 10</t>
  </si>
  <si>
    <t>Income from Transmission Charges</t>
  </si>
  <si>
    <t>Form 11</t>
  </si>
  <si>
    <t>Payment Efficiency</t>
  </si>
  <si>
    <t>Form 12</t>
  </si>
  <si>
    <t xml:space="preserve">Truing Up Summary </t>
  </si>
  <si>
    <t>Form 13</t>
  </si>
  <si>
    <t>Capital Cost Approval for Transmission System *</t>
  </si>
  <si>
    <t>Project Schedule</t>
  </si>
  <si>
    <t>Form 14.1</t>
  </si>
  <si>
    <t>Abstract of Capital Cost</t>
  </si>
  <si>
    <t>Form 14.2</t>
  </si>
  <si>
    <t>Breakup of Capital Cost</t>
  </si>
  <si>
    <t>Form 14.3</t>
  </si>
  <si>
    <t>Breakup of Construction/Supply/Services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</si>
  <si>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</si>
  <si>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</si>
  <si>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</si>
  <si>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</si>
  <si>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</si>
  <si>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</si>
  <si>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</si>
  <si>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</si>
  <si>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</si>
  <si>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</si>
  <si>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</si>
  <si>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r>
      <rPr>
        <b/>
        <sz val="10"/>
        <rFont val="Times New Roman"/>
        <family val="1"/>
      </rPr>
      <t>Note</t>
    </r>
    <r>
      <rPr>
        <sz val="10"/>
        <rFont val="Times New Roman"/>
        <family val="1"/>
      </rPr>
      <t>: * Applicable only for new Transmission Project for which Provisional/Final tariff approval is being sought</t>
    </r>
  </si>
  <si>
    <t>Form 1:  Aggregate Revenue Requirement - Summary Sheet</t>
  </si>
  <si>
    <t>(Rs. Crore)</t>
  </si>
  <si>
    <t>Particulars</t>
  </si>
  <si>
    <t>FY 2022-23</t>
  </si>
  <si>
    <t>FY 2023-24</t>
  </si>
  <si>
    <t>FY 2024-25</t>
  </si>
  <si>
    <t>Ensuing Years</t>
  </si>
  <si>
    <t>Remarks</t>
  </si>
  <si>
    <t>MTR Order*</t>
  </si>
  <si>
    <t>April-March      (Audited )</t>
  </si>
  <si>
    <t>True-Up requirement</t>
  </si>
  <si>
    <t>Apr-Sep    (Actual)</t>
  </si>
  <si>
    <t>Oct-Mar          (Estimated)</t>
  </si>
  <si>
    <t>April - March (Estimated)</t>
  </si>
  <si>
    <t>Provisional True-Up requirement</t>
  </si>
  <si>
    <t>FY 2025-26</t>
  </si>
  <si>
    <t>FY 2026-27</t>
  </si>
  <si>
    <t>FY 2027-28</t>
  </si>
  <si>
    <t>FY 2028-29</t>
  </si>
  <si>
    <t>FY 2029-30</t>
  </si>
  <si>
    <t>(a)</t>
  </si>
  <si>
    <t>(b)</t>
  </si>
  <si>
    <t>(c ) = (b) - (a)</t>
  </si>
  <si>
    <t>(d)</t>
  </si>
  <si>
    <t>(e)</t>
  </si>
  <si>
    <t>(f ) = (e) - (d)</t>
  </si>
  <si>
    <t>(g)</t>
  </si>
  <si>
    <t>(h)</t>
  </si>
  <si>
    <t xml:space="preserve">(i) </t>
  </si>
  <si>
    <t>(j) = (h) + (i)</t>
  </si>
  <si>
    <t>(k) = (j) - (g)</t>
  </si>
  <si>
    <t>Projected</t>
  </si>
  <si>
    <t>Operation &amp; Maintenance Expenses</t>
  </si>
  <si>
    <t>Depreciation Expenses</t>
  </si>
  <si>
    <t>Interest on Working Capital and on Consumer Security Deposits</t>
  </si>
  <si>
    <t>Contribution to contingency reserves</t>
  </si>
  <si>
    <t>Total Revenue Expenditure</t>
  </si>
  <si>
    <t>Add: Return on Equity Capital</t>
  </si>
  <si>
    <t>Aggregate Revenue Requirement</t>
  </si>
  <si>
    <t>Less: Non Tariff Income</t>
  </si>
  <si>
    <t>Less: Income from Other Business</t>
  </si>
  <si>
    <t>Less: Income from Open Access charges</t>
  </si>
  <si>
    <t>Aggregate Revenue Requirement fromTransmission Business</t>
  </si>
  <si>
    <t xml:space="preserve">Note </t>
  </si>
  <si>
    <t>* - In case MTR Order is yet to be issued, then MYT Order values to be captured under this column</t>
  </si>
  <si>
    <t>MYT Petition  Formats - Transmission</t>
  </si>
  <si>
    <t>Form 2 :  Summary of Operations and Maintenance Expenses</t>
  </si>
  <si>
    <t>O &amp; M Expenses</t>
  </si>
  <si>
    <t xml:space="preserve">Employee Expenses </t>
  </si>
  <si>
    <t xml:space="preserve">A&amp;G Expenses </t>
  </si>
  <si>
    <t>R&amp;M Expenses</t>
  </si>
  <si>
    <t>Total Operation &amp; Maintenance Expenses (Net of capitalisation)</t>
  </si>
  <si>
    <r>
      <rPr>
        <b/>
        <sz val="11"/>
        <rFont val="Times New Roman"/>
        <family val="1"/>
      </rPr>
      <t>Note</t>
    </r>
    <r>
      <rPr>
        <sz val="11"/>
        <rFont val="Times New Roman"/>
        <family val="1"/>
      </rPr>
      <t>: * - In case MTR Order is yet to be issued, then MYT Order values to be captured under this column</t>
    </r>
  </si>
  <si>
    <t>Opex Schemes</t>
  </si>
  <si>
    <t xml:space="preserve">Projected </t>
  </si>
  <si>
    <t>System Automation</t>
  </si>
  <si>
    <t>New Technology</t>
  </si>
  <si>
    <t>I.T. Implementation</t>
  </si>
  <si>
    <t>….</t>
  </si>
  <si>
    <r>
      <rPr>
        <b/>
        <sz val="11"/>
        <rFont val="Times New Roman"/>
        <family val="1"/>
      </rPr>
      <t>Note</t>
    </r>
    <r>
      <rPr>
        <sz val="11"/>
        <rFont val="Times New Roman"/>
        <family val="1"/>
      </rPr>
      <t>: Transmission Licensee shall submit detailed justification, cost benefit analysis of opex schemes and savings in O&amp;M expenses, if any</t>
    </r>
  </si>
  <si>
    <t>&lt;Name of the Transmission Licensee&gt;</t>
  </si>
  <si>
    <t>Form 2.1 :  Operation and Maintenance Expenses - Normative</t>
  </si>
  <si>
    <t>Actual</t>
  </si>
  <si>
    <t>Estimated</t>
  </si>
  <si>
    <t>Average</t>
  </si>
  <si>
    <t>Opening</t>
  </si>
  <si>
    <t>Addition</t>
  </si>
  <si>
    <t>Closing</t>
  </si>
  <si>
    <t>Transmission Line - Ckt-km Basis</t>
  </si>
  <si>
    <t>a</t>
  </si>
  <si>
    <t>Ckt km length</t>
  </si>
  <si>
    <t>HVDC</t>
  </si>
  <si>
    <t>765 kV</t>
  </si>
  <si>
    <t>400 kV</t>
  </si>
  <si>
    <t>above 66 kV and less than 400 kV</t>
  </si>
  <si>
    <t>66 kV and below</t>
  </si>
  <si>
    <t>b</t>
  </si>
  <si>
    <t>Applicable O&amp;M cost Norm for Transmission Lines (Rs Lakh / ckt-km)$</t>
  </si>
  <si>
    <t>HVDC (in Rs. Lakh)</t>
  </si>
  <si>
    <t>c</t>
  </si>
  <si>
    <t>O&amp;M Expenses for Transmission Lines (Rs Crore)</t>
  </si>
  <si>
    <t>A</t>
  </si>
  <si>
    <t>Sub-total</t>
  </si>
  <si>
    <t>Transmission Bays - 'Number of bays' basis</t>
  </si>
  <si>
    <t>d</t>
  </si>
  <si>
    <t>Number of Bays</t>
  </si>
  <si>
    <t>e</t>
  </si>
  <si>
    <t>Applicable O&amp;M Cost Norm for Bays (Rs. Lakh / Bay) $</t>
  </si>
  <si>
    <t>f</t>
  </si>
  <si>
    <t>O&amp;M Expense (Bays), Rs Crore</t>
  </si>
  <si>
    <t>B</t>
  </si>
  <si>
    <t>Not Applicable</t>
  </si>
  <si>
    <t>Transformational Capacity - 'MVA Capacity' basis</t>
  </si>
  <si>
    <t>g</t>
  </si>
  <si>
    <t>Transformational Capacity</t>
  </si>
  <si>
    <t>MVA Capacity</t>
  </si>
  <si>
    <t>h</t>
  </si>
  <si>
    <t>Applicable O&amp;M Cost Norm for MVA Capacity (Rs. Lakh /MVA Capacity ) $</t>
  </si>
  <si>
    <t>i</t>
  </si>
  <si>
    <t>O&amp;M Expense (MVA Capacity), Rs Crore</t>
  </si>
  <si>
    <t>C</t>
  </si>
  <si>
    <t>D</t>
  </si>
  <si>
    <t>Total O&amp;M Expenses (A+B+C)</t>
  </si>
  <si>
    <t xml:space="preserve">$- Applicable O&amp;M Cost norms for Transmission Lines and bays,  shall be considered as specified in MERC MYT Regulations, 2019 for FY 2022-23, FY 2023-24 &amp; FY 2024-25, and norms for Transmission Lines , Bays and MVA capacity shall be as specified in MERC MYT Regulations, 2024 for the fifth Control Period </t>
  </si>
  <si>
    <t>Form 2.2:  Transmission Network Details</t>
  </si>
  <si>
    <t>FY 2024-25 Estimated</t>
  </si>
  <si>
    <t>H1</t>
  </si>
  <si>
    <t>H2</t>
  </si>
  <si>
    <t>Total</t>
  </si>
  <si>
    <t>Transmission Line Length (Ckt-Km.)</t>
  </si>
  <si>
    <t>&gt;66 kV and &lt;400 kV</t>
  </si>
  <si>
    <t>66 kV and less</t>
  </si>
  <si>
    <t>No. of Substations (Nos.)</t>
  </si>
  <si>
    <t>220 kV</t>
  </si>
  <si>
    <t>132 kV</t>
  </si>
  <si>
    <t>Total No. of Bays (Nos.)</t>
  </si>
  <si>
    <t>Transformation Capacity (MVA)</t>
  </si>
  <si>
    <r>
      <rPr>
        <b/>
        <sz val="11"/>
        <rFont val="Times New Roman"/>
        <family val="1"/>
      </rPr>
      <t>Note</t>
    </r>
    <r>
      <rPr>
        <sz val="11"/>
        <rFont val="Times New Roman"/>
        <family val="1"/>
      </rPr>
      <t>- Network details as on 31 March of respective year shall be considered</t>
    </r>
  </si>
  <si>
    <t>Form 2.3 :  Employee Expenses</t>
  </si>
  <si>
    <t>(c)</t>
  </si>
  <si>
    <t xml:space="preserve">(d) </t>
  </si>
  <si>
    <t>(e) = (c) + (d)</t>
  </si>
  <si>
    <t>… … …</t>
  </si>
  <si>
    <t xml:space="preserve">Gross Employee Expenses </t>
  </si>
  <si>
    <t>Less: Expenses Capitalised</t>
  </si>
  <si>
    <t xml:space="preserve">Net Employee Expenses </t>
  </si>
  <si>
    <t>B. Details of number of employees</t>
  </si>
  <si>
    <t>(Numbers)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</si>
  <si>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</si>
  <si>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</si>
  <si>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</si>
  <si>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</si>
  <si>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</si>
  <si>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</si>
  <si>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</si>
  <si>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</si>
  <si>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</si>
  <si>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</si>
  <si>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</si>
  <si>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</si>
  <si>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2.4 :  Administration &amp; General Expenses</t>
  </si>
  <si>
    <t>Miscellaneous Expenses</t>
  </si>
  <si>
    <t>Gross A&amp;G Expenses</t>
  </si>
  <si>
    <t xml:space="preserve">Net A&amp;G Expenses </t>
  </si>
  <si>
    <t>Form 2.5 :  Repair &amp; Maintenance Expenses</t>
  </si>
  <si>
    <t>Civil Works</t>
  </si>
  <si>
    <t>Office Equipment</t>
  </si>
  <si>
    <t>Gross R&amp;M Expenses</t>
  </si>
  <si>
    <t xml:space="preserve">Net R&amp;M Expenses </t>
  </si>
  <si>
    <t>Form 3:  Summary of Capital Expenditure and Capitalisation</t>
  </si>
  <si>
    <t>Capital Expenditure</t>
  </si>
  <si>
    <t>Capitalisation</t>
  </si>
  <si>
    <t>IDC</t>
  </si>
  <si>
    <t>Capitalisation + IDC</t>
  </si>
  <si>
    <t>Detailed Justification shall be provided for variation in approved capital expenditure and capitalisation vis-a-vis actual capital expenditure and capitalisation</t>
  </si>
  <si>
    <t xml:space="preserve">Form 3.1: Capital Expenditure Plan </t>
  </si>
  <si>
    <t>Project Details</t>
  </si>
  <si>
    <t>Project Code</t>
  </si>
  <si>
    <t>Project Title</t>
  </si>
  <si>
    <t>MERC Approval No.</t>
  </si>
  <si>
    <t>MERC Approval Date</t>
  </si>
  <si>
    <t>Project Purpose</t>
  </si>
  <si>
    <t>Project Start Date</t>
  </si>
  <si>
    <t>Project Completion date 
(Scheduled)</t>
  </si>
  <si>
    <t>Capital Cost</t>
  </si>
  <si>
    <t>Original</t>
  </si>
  <si>
    <t>Revised</t>
  </si>
  <si>
    <t xml:space="preserve">Actual </t>
  </si>
  <si>
    <t>Approved</t>
  </si>
  <si>
    <t>Actual Capital Cost Incurred</t>
  </si>
  <si>
    <t xml:space="preserve">Deviation = Approved - Actual on account of </t>
  </si>
  <si>
    <t>Change in Scope of Work (a)</t>
  </si>
  <si>
    <t>Material Cost (b)</t>
  </si>
  <si>
    <t>IDC (c)</t>
  </si>
  <si>
    <t>Others (d)</t>
  </si>
  <si>
    <t>Total Deviation (a+b+c+d)</t>
  </si>
  <si>
    <t>a) DPR Schemes</t>
  </si>
  <si>
    <t>(i) In-principle approved by MERC</t>
  </si>
  <si>
    <t>…</t>
  </si>
  <si>
    <t>(ii) Yet to receive in-principle MERC approval</t>
  </si>
  <si>
    <t>b) Non-DPR Schemes</t>
  </si>
  <si>
    <t>TOTAL</t>
  </si>
  <si>
    <t>Financing Plan</t>
  </si>
  <si>
    <t>Project Number</t>
  </si>
  <si>
    <t>Source of Financing for Capital Expenditure</t>
  </si>
  <si>
    <t>Internal Accruals</t>
  </si>
  <si>
    <t>Equity</t>
  </si>
  <si>
    <t>Debt</t>
  </si>
  <si>
    <t>Loan Amount</t>
  </si>
  <si>
    <t>Interest Rate (% p.a.)</t>
  </si>
  <si>
    <t>Tenure of Loan (years)</t>
  </si>
  <si>
    <t>Moratorium Period (years)</t>
  </si>
  <si>
    <t>Loan Source</t>
  </si>
  <si>
    <r>
      <rPr>
        <b/>
        <sz val="11"/>
        <rFont val="Times New Roman"/>
        <family val="1"/>
      </rPr>
      <t>Note</t>
    </r>
    <r>
      <rPr>
        <sz val="11"/>
        <rFont val="Times New Roman"/>
        <family val="1"/>
      </rPr>
      <t xml:space="preserve">: 1. Capital expenditure incurred based on the specific requirement of Generating Company or Distribution Licensee shall be substantiated with necessary documentary evidence  </t>
    </r>
  </si>
  <si>
    <t xml:space="preserve">          2. Expenses that would be classified as O&amp;M expenses shall not be categorised under non-DPR schemes</t>
  </si>
  <si>
    <t>MYT Petition  Formats  - Transmission</t>
  </si>
  <si>
    <t xml:space="preserve">Form 3.2: Capitalisation Plan </t>
  </si>
  <si>
    <t>MERC Approved Cost</t>
  </si>
  <si>
    <t>Debt Equity Ratio</t>
  </si>
  <si>
    <t>Grants/ Consumer Contribution</t>
  </si>
  <si>
    <t>Approved Start Date</t>
  </si>
  <si>
    <t>Actual Start Date</t>
  </si>
  <si>
    <t>Approved Date of Completion</t>
  </si>
  <si>
    <t>Actual Date of Completion</t>
  </si>
  <si>
    <t>Benefits in Quantified Terms</t>
  </si>
  <si>
    <t>Physical Progress (%)</t>
  </si>
  <si>
    <t>Reasons for Delay, if any</t>
  </si>
  <si>
    <t>Actual Capex till FY 2016-17</t>
  </si>
  <si>
    <t>Actual Progress till FY 2016-17</t>
  </si>
  <si>
    <t>Actual Capitalisation till FY 2016-17</t>
  </si>
  <si>
    <t>Change in Scope of Work</t>
  </si>
  <si>
    <t>Any other reason</t>
  </si>
  <si>
    <t>FY 2014-25</t>
  </si>
  <si>
    <t>FY 20123-24</t>
  </si>
  <si>
    <r>
      <rPr>
        <b/>
        <sz val="11"/>
        <rFont val="Times New Roman"/>
        <family val="1"/>
      </rPr>
      <t>Note</t>
    </r>
    <r>
      <rPr>
        <sz val="11"/>
        <rFont val="Times New Roman"/>
        <family val="1"/>
      </rPr>
      <t>: 1. Capital expenditure incurred based on the specific requirement of Generating</t>
    </r>
    <r>
      <rPr>
        <sz val="11"/>
        <color rgb="FFFF0000"/>
        <rFont val="Times New Roman"/>
        <family val="1"/>
      </rPr>
      <t xml:space="preserve"> </t>
    </r>
    <r>
      <rPr>
        <sz val="11"/>
        <rFont val="Times New Roman"/>
        <family val="1"/>
      </rPr>
      <t xml:space="preserve">Company or Distribution Licensee shall be substantiated with necessary documentary evidence  </t>
    </r>
  </si>
  <si>
    <t xml:space="preserve">               2. Expenses that would be classified as O&amp;M expenses shall not be categorised under non-DPR schemes</t>
  </si>
  <si>
    <t>MYT Petition Formats  - Transmission</t>
  </si>
  <si>
    <t>Form 3.3:  Capital Work-in-progress - Project-wise details</t>
  </si>
  <si>
    <t>Approved Project Cost</t>
  </si>
  <si>
    <t>Cumulative Expenditure Incurred till beginning of the Year</t>
  </si>
  <si>
    <t>Capital Expenditure Capitalised</t>
  </si>
  <si>
    <t>Opening CWIP</t>
  </si>
  <si>
    <t>Investment during the year</t>
  </si>
  <si>
    <t>Capital Work in Progress</t>
  </si>
  <si>
    <t>Closing CWIP</t>
  </si>
  <si>
    <t>Works Capitalised</t>
  </si>
  <si>
    <t>Interest Capitalised</t>
  </si>
  <si>
    <t>Expenses Capitalised</t>
  </si>
  <si>
    <t>Total Capitalisation</t>
  </si>
  <si>
    <t xml:space="preserve">              2. Expenses that would be classified as O&amp;M expenses shall not be categorised under non-DPR schemes</t>
  </si>
  <si>
    <t>Form 4 (F 4.1 E +  F 4.1 N) : Assets &amp; Depreciation</t>
  </si>
  <si>
    <t xml:space="preserve">       </t>
  </si>
  <si>
    <t>(A) Gross Fixed Assets</t>
  </si>
  <si>
    <t>Balance at the beginning of the year</t>
  </si>
  <si>
    <t>Additions during the year</t>
  </si>
  <si>
    <t>Retirement of assets during the year</t>
  </si>
  <si>
    <t>Balance at the end of the year</t>
  </si>
  <si>
    <t>(d) = (a)+(b)-(c)</t>
  </si>
  <si>
    <t>(f)</t>
  </si>
  <si>
    <t>(g) = (d)+(e)-(f)</t>
  </si>
  <si>
    <t>(i)</t>
  </si>
  <si>
    <t>(j) = (g)+(h)-(i)</t>
  </si>
  <si>
    <t>(j)</t>
  </si>
  <si>
    <t>(k)</t>
  </si>
  <si>
    <t>(l)</t>
  </si>
  <si>
    <t>(m) = (j)+(k)-(l)</t>
  </si>
  <si>
    <r>
      <rPr>
        <b/>
        <sz val="11"/>
        <rFont val="Times New Roman"/>
        <family val="1"/>
      </rPr>
      <t>Note</t>
    </r>
    <r>
      <rPr>
        <sz val="11"/>
        <rFont val="Times New Roman"/>
        <family val="1"/>
      </rPr>
      <t>: Documentary evidence of all assets put to use during the completed Years shall be provided with this format</t>
    </r>
  </si>
  <si>
    <t>(m)</t>
  </si>
  <si>
    <t>(n)</t>
  </si>
  <si>
    <t>(o)</t>
  </si>
  <si>
    <t>(p) = (m)+(n)-(o)</t>
  </si>
  <si>
    <t>(p)</t>
  </si>
  <si>
    <t>(q)</t>
  </si>
  <si>
    <t>(r)</t>
  </si>
  <si>
    <t>(s) = (p)+(q)-(r)</t>
  </si>
  <si>
    <t>(s)</t>
  </si>
  <si>
    <t>(t)</t>
  </si>
  <si>
    <t>(u)</t>
  </si>
  <si>
    <t>(v) = (s)+(t)-(u)</t>
  </si>
  <si>
    <t>(v)</t>
  </si>
  <si>
    <t>(w)</t>
  </si>
  <si>
    <t>(x)</t>
  </si>
  <si>
    <t>(y) = (v)+(w)-(x)</t>
  </si>
  <si>
    <t>(B) Depreciation</t>
  </si>
  <si>
    <t>Audited</t>
  </si>
  <si>
    <t>Accumulated depreciation at the beginning of the year</t>
  </si>
  <si>
    <t>Withdrawals during the year</t>
  </si>
  <si>
    <t>Accumulated depreciation at the end of the year</t>
  </si>
  <si>
    <r>
      <rPr>
        <b/>
        <sz val="11"/>
        <rFont val="Times New Roman"/>
        <family val="1"/>
      </rPr>
      <t>Note</t>
    </r>
    <r>
      <rPr>
        <sz val="11"/>
        <rFont val="Times New Roman"/>
        <family val="1"/>
      </rPr>
      <t>: 1. Documentary evidence of all assets put to use during the Year shall be provided with this format</t>
    </r>
  </si>
  <si>
    <t>2. Transmission Licensee shall submit certification from the Statutory Auditor for the capping of depreciation at ninety per cent of the allowable capital cost of the asset</t>
  </si>
  <si>
    <t>(C ) Net Fixed Assets</t>
  </si>
  <si>
    <r>
      <rPr>
        <b/>
        <sz val="11"/>
        <rFont val="Times New Roman"/>
        <family val="1"/>
      </rPr>
      <t>Note</t>
    </r>
    <r>
      <rPr>
        <sz val="11"/>
        <rFont val="Times New Roman"/>
        <family val="1"/>
      </rPr>
      <t>: Documentary evidence of all assets put to use shall be provided with this format</t>
    </r>
  </si>
  <si>
    <t>MYT Petition Formats- Transmission</t>
  </si>
  <si>
    <t>Asset not in use</t>
  </si>
  <si>
    <t>(e) = (a)+(b)-(c)-(d)</t>
  </si>
  <si>
    <t>Form 5: Interest on Loan Capital</t>
  </si>
  <si>
    <t>A) Normative Loan</t>
  </si>
  <si>
    <t xml:space="preserve">Sr. No. </t>
  </si>
  <si>
    <t>Source of Loan</t>
  </si>
  <si>
    <t>Ensuing Years (Projected)</t>
  </si>
  <si>
    <t>(i) = (h) - (g)</t>
  </si>
  <si>
    <t>Opening Balance of Gross Normative Loan</t>
  </si>
  <si>
    <t>Cumulative Repayment till the year</t>
  </si>
  <si>
    <t>Opening Balance of Net Normative Loan</t>
  </si>
  <si>
    <t>Less: Reduction of Normative Loan due to retirement or replacement of assets</t>
  </si>
  <si>
    <t>Addition of Normative Loan due to capitalisation during the year</t>
  </si>
  <si>
    <t>Repayment of Normative loan during the year</t>
  </si>
  <si>
    <t>Closing Balance of Net Normative Loan</t>
  </si>
  <si>
    <t>Closing Balance of Gross Normative Loan</t>
  </si>
  <si>
    <t>Average Balance of Net Normative Loan</t>
  </si>
  <si>
    <t>Weighted average Rate of Interest on actual Loans (%)</t>
  </si>
  <si>
    <t>Interest Expenses</t>
  </si>
  <si>
    <t>Financing Charges</t>
  </si>
  <si>
    <t>Total Interest &amp; Financing Charges</t>
  </si>
  <si>
    <t>B) Existing Actual Long-term Loans</t>
  </si>
  <si>
    <t>Loan 1</t>
  </si>
  <si>
    <t>Opening Balance of Loan</t>
  </si>
  <si>
    <t>Addition of Loan during the year</t>
  </si>
  <si>
    <t>Loan Repayment during the year</t>
  </si>
  <si>
    <t>Closing Balance of Loan</t>
  </si>
  <si>
    <t>Average Loan Balance</t>
  </si>
  <si>
    <t>Applicable Interest Rate (%)</t>
  </si>
  <si>
    <t>Loan 2</t>
  </si>
  <si>
    <t>Loan 3</t>
  </si>
  <si>
    <t>Gross Interest Expenses</t>
  </si>
  <si>
    <t xml:space="preserve">Net Interest Expenses </t>
  </si>
  <si>
    <r>
      <rPr>
        <b/>
        <sz val="11"/>
        <rFont val="Times New Roman"/>
        <family val="1"/>
      </rPr>
      <t>Note</t>
    </r>
    <r>
      <rPr>
        <sz val="11"/>
        <rFont val="Times New Roman"/>
        <family val="1"/>
      </rPr>
      <t>: * In case MTR Order is yet to be issued, MYT Order values are to be entered here</t>
    </r>
  </si>
  <si>
    <t>Separate detailed computations for FERV component to be submitted</t>
  </si>
  <si>
    <t>C ) Actual Loans drawn during the year</t>
  </si>
  <si>
    <t>Form 6: Interest on Working Capital</t>
  </si>
  <si>
    <t>A) FY 2022-23, FY 2023-24 and FY 2024-25</t>
  </si>
  <si>
    <t>Norm</t>
  </si>
  <si>
    <t>Revised Normative</t>
  </si>
  <si>
    <t>Operations and Maintenance Expenses for one month</t>
  </si>
  <si>
    <t>Maintenance Spares @1% of the Opening GFA</t>
  </si>
  <si>
    <t>One and a half months of the expected revenue from transmission charges at the prevailing tariffs</t>
  </si>
  <si>
    <t>Less: Amount of Security Deposit from Transmission System Users</t>
  </si>
  <si>
    <t>Total Working Capital Requirement</t>
  </si>
  <si>
    <t>Rate of Interest (% p.a.) - SBI Base Rate plus 150 basis points</t>
  </si>
  <si>
    <t>Interest on Working Capital</t>
  </si>
  <si>
    <t>Actual Working Capital Interest</t>
  </si>
  <si>
    <t>Interest on Security Deposit</t>
  </si>
  <si>
    <t xml:space="preserve">Note: </t>
  </si>
  <si>
    <t xml:space="preserve"> * - In case MTR Order is yet to be issued, then MYT Order values to be captured under this column</t>
  </si>
  <si>
    <t>Petitioner should submit documentary evidence for actual interest on working capital incurred</t>
  </si>
  <si>
    <t>One and a half month of the expected revenue from transmission charges at the prevailing tariffs</t>
  </si>
  <si>
    <t xml:space="preserve">Interest on Working Capital </t>
  </si>
  <si>
    <t>Rate of Interest (% p.a.) - Bank Rate</t>
  </si>
  <si>
    <t>Form 7: Return on Regulatory Equity</t>
  </si>
  <si>
    <t>Regulatory Equity at the beginning of the year</t>
  </si>
  <si>
    <t>Capitalisation during the year $</t>
  </si>
  <si>
    <t>Equity portion of capitalisation during the year #</t>
  </si>
  <si>
    <t>Reduction in Equity Capital on account of retirement / replacement of assets</t>
  </si>
  <si>
    <t>Regulatory Equity at the end of the year</t>
  </si>
  <si>
    <t>Return on Equity Computation</t>
  </si>
  <si>
    <t>Base Rate of Return on Equity</t>
  </si>
  <si>
    <t>Pretax Return on Equity after considering effective Tax rate$$</t>
  </si>
  <si>
    <t xml:space="preserve">Return on Regulatory Equity at the beginning of the year </t>
  </si>
  <si>
    <t xml:space="preserve">Return on Regulatory Equity addition during the year </t>
  </si>
  <si>
    <t>Total Return on Equity</t>
  </si>
  <si>
    <r>
      <rPr>
        <b/>
        <sz val="11"/>
        <rFont val="Times New Roman"/>
        <family val="1"/>
      </rPr>
      <t>Note</t>
    </r>
    <r>
      <rPr>
        <sz val="11"/>
        <rFont val="Times New Roman"/>
        <family val="1"/>
      </rPr>
      <t>: # Equity balance for the fourth Control Period exceeding the difference between the sum of cumulative ROE allowed, efficiency gains /losses, incentives and disincentives &amp; income earned from investment of return on equity, and the cumulative equity investment approved by the Commission in previous years, shall be supported by documentary evidence</t>
    </r>
  </si>
  <si>
    <t xml:space="preserve">$ Any additional capitalization after cut-off date excluding due to Change in Law shall be excluded for consideration on base rate of return on equity </t>
  </si>
  <si>
    <t>$$ Pre tax Retrun on Equity to be considered as computed in Form 9 based on effective tax rate</t>
  </si>
  <si>
    <t>Additional Return on Equity</t>
  </si>
  <si>
    <t>Unit</t>
  </si>
  <si>
    <t>Incremental Transmission Availability for AC system and HVDC system#</t>
  </si>
  <si>
    <t>%</t>
  </si>
  <si>
    <t>Additional Rate of Return on Equity for Availability (a)</t>
  </si>
  <si>
    <t>Additional Return on Equity Computation</t>
  </si>
  <si>
    <t>Return on Regulatory Equity at the beginning of the year</t>
  </si>
  <si>
    <t>Rs. Crore</t>
  </si>
  <si>
    <t>Return on Regulatory Equity addition during the year</t>
  </si>
  <si>
    <t>Total Additional Return on Equity</t>
  </si>
  <si>
    <r>
      <rPr>
        <b/>
        <sz val="11"/>
        <rFont val="Times New Roman"/>
        <family val="1"/>
      </rPr>
      <t>Note</t>
    </r>
    <r>
      <rPr>
        <sz val="11"/>
        <rFont val="Times New Roman"/>
        <family val="1"/>
      </rPr>
      <t>: # Transmission Licensee shall submit SLDC certificate to substantiate incremental availability as specified in the Regulations</t>
    </r>
  </si>
  <si>
    <t xml:space="preserve">&lt;Name of the Transmission Licensee&gt;
MYT Petition Formats - Transmission
Form 7: Return on Regulatory Equity for 5th Control Period </t>
  </si>
  <si>
    <t xml:space="preserve">Regulatory Equity at the beginning of the year </t>
  </si>
  <si>
    <r>
      <rPr>
        <b/>
        <sz val="11"/>
        <rFont val="Times New Roman"/>
        <family val="1"/>
      </rPr>
      <t>Note</t>
    </r>
    <r>
      <rPr>
        <sz val="11"/>
        <rFont val="Times New Roman"/>
        <family val="1"/>
      </rPr>
      <t>: # Equity balance for the fifth Control Period exceeding the difference between the sum of cumulative ROE allowed, efficiency gains /losses, incentives and disincentives &amp; income earned from investment of return on equity, and the cumulative equity investment approved by the Commission in previous years, shall be supported by documentary evidence</t>
    </r>
  </si>
  <si>
    <t>Form 8: Non-Tariff Income</t>
  </si>
  <si>
    <t>Formula</t>
  </si>
  <si>
    <t>FY 2024-25*</t>
  </si>
  <si>
    <t>Total Gross Income of Regulated Entity (Rs. Crore)</t>
  </si>
  <si>
    <t>Actual Income Tax paid by the Entity #</t>
  </si>
  <si>
    <t>Income Tax Rate of the Company (%) $</t>
  </si>
  <si>
    <t>c = (b/a)</t>
  </si>
  <si>
    <t>Base Rate of Return on Equity (%)</t>
  </si>
  <si>
    <t>Additional Rate of Return on Equity (%)</t>
  </si>
  <si>
    <t>(e )</t>
  </si>
  <si>
    <t>Total Rate of Return on Equity (%)</t>
  </si>
  <si>
    <t>(f)= (d)+(e)</t>
  </si>
  <si>
    <t>Rate of Pre Tax Return on Equity (%)</t>
  </si>
  <si>
    <t>g = f /(1-c)</t>
  </si>
  <si>
    <r>
      <rPr>
        <b/>
        <sz val="11"/>
        <rFont val="Times New Roman"/>
        <family val="1"/>
      </rPr>
      <t>Note</t>
    </r>
    <r>
      <rPr>
        <sz val="11"/>
        <rFont val="Times New Roman"/>
        <family val="1"/>
      </rPr>
      <t xml:space="preserve">: # Actual tax paid on income from any other regulated or unregulated Business or Other Business shall be excluded for the calculation of effective tax rate </t>
    </r>
  </si>
  <si>
    <t># Income tax paid on incentive, efficiency gains, Delayed Payment Charges, Interest on Delayed Payment, Income from Other Business, Income from any other source not considered in ARR is to be excluded from actual Income Tax paid, and shown separately</t>
  </si>
  <si>
    <t xml:space="preserve">$ In case Entity is paying Minimum Alternate Tax (MAT), the Income Tax rate shall be considered as MAT rate including surcharge and cess </t>
  </si>
  <si>
    <t>Form 12 (B):  Computation of Income Tax Rate for Fifth Control Period</t>
  </si>
  <si>
    <t>Rate of Return on Equity (%)</t>
  </si>
  <si>
    <t>Form 10:  Contribution to Contingency Reserves</t>
  </si>
  <si>
    <t>Opening Balance of Contingency Reserves</t>
  </si>
  <si>
    <t>Opening Gross Fixed Assets</t>
  </si>
  <si>
    <t>Opening Balance of Contingency Reserves as % of Opening GFA</t>
  </si>
  <si>
    <t>Contribution to Contingency Reserves during the year</t>
  </si>
  <si>
    <t>Utilisation of Contingency Reserves during the year</t>
  </si>
  <si>
    <t>Closing Balance of Contingency Reserves</t>
  </si>
  <si>
    <t>Closing Balance of Contingency Reserves as % of Opening GFA</t>
  </si>
  <si>
    <t>Documentary evidence towards investment of amounts under Contingency Reserve should be submitted</t>
  </si>
  <si>
    <t>Form 11: Income from Transmission Charges</t>
  </si>
  <si>
    <t>Income from Transmission Charges$</t>
  </si>
  <si>
    <t>Income from Open Access Charges</t>
  </si>
  <si>
    <t>$ Approved figure for Income from Transmission Charges shall be considered from InSTS Order for respective year</t>
  </si>
  <si>
    <t>Form 12: Payment Efficiency</t>
  </si>
  <si>
    <t>Year : FY 2022-23</t>
  </si>
  <si>
    <t>A) Scheduled and Actual Payment against Loans</t>
  </si>
  <si>
    <t>Schedule Payment</t>
  </si>
  <si>
    <t>Payment made</t>
  </si>
  <si>
    <t>Delay in payment (days)</t>
  </si>
  <si>
    <t>Amount Pending (Rs. Crore)</t>
  </si>
  <si>
    <t>Month/Date</t>
  </si>
  <si>
    <t>Amount (Rs. Crore)</t>
  </si>
  <si>
    <t>Due date</t>
  </si>
  <si>
    <t>Month/ Date</t>
  </si>
  <si>
    <t>% of Amount paid</t>
  </si>
  <si>
    <t>Scheduled Payment against Long Term Loans</t>
  </si>
  <si>
    <t>... ... ...</t>
  </si>
  <si>
    <t>Scheduled Payment against Short Term Loans</t>
  </si>
  <si>
    <t>Year : FY 2023-24</t>
  </si>
  <si>
    <t>Form 13:  Truing-up Summary</t>
  </si>
  <si>
    <t>Deviation</t>
  </si>
  <si>
    <t>Reason for Deviation</t>
  </si>
  <si>
    <t>Controllable</t>
  </si>
  <si>
    <t>Uncontrollable</t>
  </si>
  <si>
    <t>Net Entitlement after sharing of gains/(losses)</t>
  </si>
  <si>
    <t>Interest on Long-term Loan Capital</t>
  </si>
  <si>
    <t>Interest on Working Capital and on security deposits</t>
  </si>
  <si>
    <t>Contribution to Contingency reserves</t>
  </si>
  <si>
    <t>Return on Equity Capital</t>
  </si>
  <si>
    <t>Aggregate Revenue Requirement from Transmission Tariff</t>
  </si>
  <si>
    <t>Revenue from transmission tariff</t>
  </si>
  <si>
    <t>Long-term TSUs incl Distribution Licensees</t>
  </si>
  <si>
    <t>Medium Term OA Users</t>
  </si>
  <si>
    <t>Short-term OA Users</t>
  </si>
  <si>
    <t>Revenue Gap/(Surplus)</t>
  </si>
  <si>
    <r>
      <rPr>
        <b/>
        <sz val="11"/>
        <rFont val="Times New Roman"/>
        <family val="1"/>
      </rPr>
      <t>Note</t>
    </r>
    <r>
      <rPr>
        <sz val="11"/>
        <rFont val="Times New Roman"/>
        <family val="1"/>
      </rPr>
      <t>: Please give detailed explanation separately for the deviations on account of uncontrollable factors</t>
    </r>
  </si>
  <si>
    <t>*In case MTR Order is yet to be issued, then MYT Order values to be captured under this column</t>
  </si>
  <si>
    <t>Capital Cost Approval Petition Formats - Transmission</t>
  </si>
  <si>
    <t>Form 14.1 - Project Schedule</t>
  </si>
  <si>
    <t>Scheduled Date of Commercial Operation</t>
  </si>
  <si>
    <t>Actual Date of Commercial Operation of Transmission System</t>
  </si>
  <si>
    <t>Liquidated Damages recoverable as per provisions of Contract*</t>
  </si>
  <si>
    <r>
      <rPr>
        <b/>
        <sz val="11"/>
        <rFont val="Times New Roman"/>
        <family val="1"/>
      </rPr>
      <t>Note</t>
    </r>
    <r>
      <rPr>
        <sz val="11"/>
        <rFont val="Times New Roman"/>
        <family val="1"/>
      </rPr>
      <t>: * Applicable only for new Transmission Project for which Provisional/Final tariff approval is being sought</t>
    </r>
  </si>
  <si>
    <t>2. * Copies of Contract to be submitted</t>
  </si>
  <si>
    <t>Form 14.2 - Abstract of Capital Cost</t>
  </si>
  <si>
    <t>Capital Cost as per Original Estimates</t>
  </si>
  <si>
    <t>Actual Capital Cost as on COD of Transmission System</t>
  </si>
  <si>
    <t>Capital Cost excluding IDC &amp; Financing Charges</t>
  </si>
  <si>
    <t>Component 1</t>
  </si>
  <si>
    <t>Component 2</t>
  </si>
  <si>
    <t>Capital cost excluding IDC &amp; Financing Charges</t>
  </si>
  <si>
    <t>Interest During Construction (IDC) &amp; Financing Charges (FC)</t>
  </si>
  <si>
    <t>Total IDC &amp; FC</t>
  </si>
  <si>
    <t>Capital cost Including IDC &amp; Financing Charges</t>
  </si>
  <si>
    <t>Form 14.3 -Breakup of Capital Cost</t>
  </si>
  <si>
    <t xml:space="preserve">Break Down </t>
  </si>
  <si>
    <t>Break up of Capital Cost</t>
  </si>
  <si>
    <t xml:space="preserve">Variation </t>
  </si>
  <si>
    <t>Reasons for Variation</t>
  </si>
  <si>
    <t>Ordering Cost</t>
  </si>
  <si>
    <t>As on COD of Transmission System</t>
  </si>
  <si>
    <t>Contractors</t>
  </si>
  <si>
    <t>Foreign Currency Component (Specify Currency)</t>
  </si>
  <si>
    <t>Domestic Component</t>
  </si>
  <si>
    <t>Total Cost</t>
  </si>
  <si>
    <t>(c) = (a) + (b)</t>
  </si>
  <si>
    <t>(f) = (d) + (e)</t>
  </si>
  <si>
    <t>(g) = (f) - (c)</t>
  </si>
  <si>
    <t>Cost of Land</t>
  </si>
  <si>
    <t xml:space="preserve">Land </t>
  </si>
  <si>
    <t>Plant &amp; Equipment (BTG)</t>
  </si>
  <si>
    <t>Transmission Lines</t>
  </si>
  <si>
    <t>Susbstations Bays</t>
  </si>
  <si>
    <t>Taxes and Duties</t>
  </si>
  <si>
    <t>Custom Duty</t>
  </si>
  <si>
    <t>Other Taxes &amp; Duties</t>
  </si>
  <si>
    <t>Total Taxes &amp; Duties</t>
  </si>
  <si>
    <t xml:space="preserve">Interest During Construction (IDC) </t>
  </si>
  <si>
    <t>Financing Charges (FC)</t>
  </si>
  <si>
    <t>Capital cost including IDC &amp; FC</t>
  </si>
  <si>
    <t>Form 14.4 : Break up of Construction / Supply / Services</t>
  </si>
  <si>
    <t>Name / No. of Construction / Supply / Service Package</t>
  </si>
  <si>
    <t>Scope of works (in line with head of cost break-ups as applicable)</t>
  </si>
  <si>
    <t>Whether awarded through ICB/DCB/ Departmentally</t>
  </si>
  <si>
    <t>No. of bids recd.</t>
  </si>
  <si>
    <t>Date of Award</t>
  </si>
  <si>
    <t>Date of Start of Work</t>
  </si>
  <si>
    <t>Scheduled date of completion of work</t>
  </si>
  <si>
    <t>Actual date of completion of work</t>
  </si>
  <si>
    <t>Value of Award in Rs. Crore</t>
  </si>
  <si>
    <t>Firm or with Escalation in prices</t>
  </si>
  <si>
    <t>Total incl. Price Variation</t>
  </si>
  <si>
    <t>Actual expenditure till the completion or upto COD whichever is earlier (Rs. Crore)</t>
  </si>
  <si>
    <t>Form 14.5 : Financial Package</t>
  </si>
  <si>
    <t>Transmission System Cost as on COD (Rs Crore): _______________</t>
  </si>
  <si>
    <t>Date of Commercial Operation of Transmission System : _________________</t>
  </si>
  <si>
    <t>Original Financial Package</t>
  </si>
  <si>
    <t xml:space="preserve">Financial Package as on COD </t>
  </si>
  <si>
    <t xml:space="preserve">Currency </t>
  </si>
  <si>
    <t>Amount in foreign currency (for foreign loans)</t>
  </si>
  <si>
    <t>Equivalent Amount in Rs Crore</t>
  </si>
  <si>
    <t>Currency</t>
  </si>
  <si>
    <t>Loan</t>
  </si>
  <si>
    <t>Total Loan</t>
  </si>
  <si>
    <t>Equity-</t>
  </si>
  <si>
    <t>Foreign</t>
  </si>
  <si>
    <t xml:space="preserve">Domestic </t>
  </si>
  <si>
    <t>Internal Accurals</t>
  </si>
  <si>
    <t>Total Equity</t>
  </si>
  <si>
    <t>Undischarged Liabilities</t>
  </si>
  <si>
    <t>Debt : Equity Ratio (Excluding Undischarged Liabilities)</t>
  </si>
  <si>
    <t>Note : Please submit copy of sanction letters/Loan Agreements for each loan</t>
  </si>
  <si>
    <t>Form 14.6 : Details of Loans</t>
  </si>
  <si>
    <t>Source of Loan/Name of Agency</t>
  </si>
  <si>
    <t>Amount of Loan sanctioned (Rs. Crore)</t>
  </si>
  <si>
    <r>
      <t>Amount of Gross Loan drawn upto COD</t>
    </r>
    <r>
      <rPr>
        <vertAlign val="superscript"/>
        <sz val="11"/>
        <rFont val="Times New Roman"/>
        <family val="1"/>
      </rPr>
      <t xml:space="preserve"> </t>
    </r>
    <r>
      <rPr>
        <sz val="11"/>
        <rFont val="Times New Roman"/>
        <family val="1"/>
      </rPr>
      <t>(Rs. Crore)</t>
    </r>
  </si>
  <si>
    <r>
      <t>Interest Type</t>
    </r>
    <r>
      <rPr>
        <vertAlign val="superscript"/>
        <sz val="11"/>
        <rFont val="Times New Roman"/>
        <family val="1"/>
      </rPr>
      <t>1</t>
    </r>
  </si>
  <si>
    <t>Fixed Interest Rate, if applicable</t>
  </si>
  <si>
    <r>
      <t>Base Rate, if Floating Interest</t>
    </r>
    <r>
      <rPr>
        <vertAlign val="superscript"/>
        <sz val="11"/>
        <rFont val="Times New Roman"/>
        <family val="1"/>
      </rPr>
      <t>2</t>
    </r>
  </si>
  <si>
    <r>
      <t>Margin, if Floating Interest</t>
    </r>
    <r>
      <rPr>
        <vertAlign val="superscript"/>
        <sz val="11"/>
        <rFont val="Times New Roman"/>
        <family val="1"/>
      </rPr>
      <t>3</t>
    </r>
  </si>
  <si>
    <r>
      <t>Are there any Caps/Floor</t>
    </r>
    <r>
      <rPr>
        <vertAlign val="superscript"/>
        <sz val="11"/>
        <rFont val="Times New Roman"/>
        <family val="1"/>
      </rPr>
      <t>4</t>
    </r>
  </si>
  <si>
    <t>If above is yes,specify caps/floor</t>
  </si>
  <si>
    <r>
      <t>Moratorium Period</t>
    </r>
    <r>
      <rPr>
        <vertAlign val="superscript"/>
        <sz val="11"/>
        <rFont val="Times New Roman"/>
        <family val="1"/>
      </rPr>
      <t>5</t>
    </r>
  </si>
  <si>
    <t>Moratorium effective from</t>
  </si>
  <si>
    <r>
      <t>Repayment Period</t>
    </r>
    <r>
      <rPr>
        <vertAlign val="superscript"/>
        <sz val="11"/>
        <rFont val="Times New Roman"/>
        <family val="1"/>
      </rPr>
      <t>6</t>
    </r>
  </si>
  <si>
    <t>Repayment effective from</t>
  </si>
  <si>
    <r>
      <t>Repayment Frequency</t>
    </r>
    <r>
      <rPr>
        <vertAlign val="superscript"/>
        <sz val="11"/>
        <rFont val="Times New Roman"/>
        <family val="1"/>
      </rPr>
      <t>7</t>
    </r>
  </si>
  <si>
    <r>
      <t>Repayment Instalment</t>
    </r>
    <r>
      <rPr>
        <vertAlign val="superscript"/>
        <sz val="11"/>
        <rFont val="Times New Roman"/>
        <family val="1"/>
      </rPr>
      <t>8,9,10</t>
    </r>
  </si>
  <si>
    <r>
      <t>Base Exchange Rate</t>
    </r>
    <r>
      <rPr>
        <vertAlign val="superscript"/>
        <sz val="11"/>
        <rFont val="Times New Roman"/>
        <family val="1"/>
      </rPr>
      <t>15</t>
    </r>
  </si>
  <si>
    <r>
      <t>1</t>
    </r>
    <r>
      <rPr>
        <sz val="11"/>
        <rFont val="Times New Roman"/>
        <family val="1"/>
      </rPr>
      <t xml:space="preserve"> Interest type means whether the interest is fixed or floating.</t>
    </r>
  </si>
  <si>
    <r>
      <t>2</t>
    </r>
    <r>
      <rPr>
        <sz val="11"/>
        <rFont val="Times New Roman"/>
        <family val="1"/>
      </rPr>
      <t xml:space="preserve"> Base rate means the base as PLR, LIBOR etc. over which the margin is to be added. Applicable base rate on different dates from the date of drawal may also be enclosed.</t>
    </r>
  </si>
  <si>
    <r>
      <t xml:space="preserve">3 </t>
    </r>
    <r>
      <rPr>
        <sz val="11"/>
        <rFont val="Times New Roman"/>
        <family val="1"/>
      </rPr>
      <t>Margin means the points over and above the floating rate.</t>
    </r>
  </si>
  <si>
    <r>
      <t>4</t>
    </r>
    <r>
      <rPr>
        <sz val="11"/>
        <rFont val="Times New Roman"/>
        <family val="1"/>
      </rPr>
      <t xml:space="preserve"> At times caps/floor are put at which the floating rates are frozen. If such a condition exists, specify the limits.</t>
    </r>
  </si>
  <si>
    <r>
      <t>5</t>
    </r>
    <r>
      <rPr>
        <sz val="11"/>
        <rFont val="Times New Roman"/>
        <family val="1"/>
      </rPr>
      <t xml:space="preserve"> Moratorium period refers to the period during which loan repayment is not required.</t>
    </r>
  </si>
  <si>
    <r>
      <t>6</t>
    </r>
    <r>
      <rPr>
        <sz val="11"/>
        <rFont val="Times New Roman"/>
        <family val="1"/>
      </rPr>
      <t xml:space="preserve"> Repayment period means the repayment of loan such as  10 years, 15 years etc.</t>
    </r>
  </si>
  <si>
    <r>
      <t>7</t>
    </r>
    <r>
      <rPr>
        <sz val="11"/>
        <rFont val="Times New Roman"/>
        <family val="1"/>
      </rPr>
      <t xml:space="preserve"> Repayment frequency means the interval at which the debt servicing is to be done such as monthly, quarterly, half yearly, etc</t>
    </r>
  </si>
  <si>
    <r>
      <t>8</t>
    </r>
    <r>
      <rPr>
        <sz val="11"/>
        <rFont val="Times New Roman"/>
        <family val="1"/>
      </rPr>
      <t xml:space="preserve"> Where there is more than one drawal/repayment for a loan, the date &amp; amount of each drawal/repayement may also be given seperately</t>
    </r>
  </si>
  <si>
    <r>
      <t>9</t>
    </r>
    <r>
      <rPr>
        <sz val="11"/>
        <rFont val="Times New Roman"/>
        <family val="1"/>
      </rPr>
      <t xml:space="preserve"> If the repayment  instalment amount and repayment date  can not be worked out from the data furnished above, the repayment schedule to be  furnished seperately.</t>
    </r>
  </si>
  <si>
    <r>
      <t>10</t>
    </r>
    <r>
      <rPr>
        <sz val="11"/>
        <rFont val="Times New Roman"/>
        <family val="1"/>
      </rPr>
      <t xml:space="preserve"> In case of Foreign loan,date of each  drawal &amp; repayment alongwith exchange rate at that date may be given.</t>
    </r>
  </si>
  <si>
    <r>
      <t>11</t>
    </r>
    <r>
      <rPr>
        <sz val="11"/>
        <rFont val="Times New Roman"/>
        <family val="1"/>
      </rPr>
      <t xml:space="preserve"> Base exchange rate means the exchange rate prevailing as on COD </t>
    </r>
  </si>
  <si>
    <t>Form 14.7: Details of Additional Capitalisation after COD</t>
  </si>
  <si>
    <t>Year</t>
  </si>
  <si>
    <t xml:space="preserve">Work/Equipment added after COD </t>
  </si>
  <si>
    <t>Amount Capitalised / Proposed to be capitalised</t>
  </si>
  <si>
    <t>Justification</t>
  </si>
  <si>
    <r>
      <rPr>
        <b/>
        <sz val="11"/>
        <rFont val="Times New Roman"/>
        <family val="1"/>
      </rPr>
      <t>Note</t>
    </r>
    <r>
      <rPr>
        <sz val="11"/>
        <rFont val="Times New Roman"/>
        <family val="1"/>
      </rPr>
      <t>: Applicable only for new Transmission Project for which Provisional/Final tariff approval is being sought</t>
    </r>
  </si>
  <si>
    <t>Claim for additional capitalization shall be substantiated with the technical justification duly supported by documentary evidence</t>
  </si>
  <si>
    <t>Transmission Company shall submit a report on impact assessment done by any reputed third-party technical expert/agency for additional capitalization necessary for efficient operation</t>
  </si>
  <si>
    <t>Form 14.8: Financing of Additional Capitalisation</t>
  </si>
  <si>
    <t>Financial Year (Starting from COD)</t>
  </si>
  <si>
    <t>Amount capitalised</t>
  </si>
  <si>
    <t>Financing Details</t>
  </si>
  <si>
    <t>Internal Resources</t>
  </si>
  <si>
    <t>Others (Pls provide details)</t>
  </si>
  <si>
    <t>Form 14.9: Drawdown Schedule and Computation of IDC and Financing Charges</t>
  </si>
  <si>
    <t>Sl. No.</t>
  </si>
  <si>
    <t>Financial Year</t>
  </si>
  <si>
    <t>Year 1</t>
  </si>
  <si>
    <t>………</t>
  </si>
  <si>
    <t>Year n</t>
  </si>
  <si>
    <t>Draw Down</t>
  </si>
  <si>
    <t>Q-1</t>
  </si>
  <si>
    <t>Q-2</t>
  </si>
  <si>
    <t>Q-3</t>
  </si>
  <si>
    <t>Q-4</t>
  </si>
  <si>
    <t>Loans</t>
  </si>
  <si>
    <t xml:space="preserve">Draw down Amount </t>
  </si>
  <si>
    <t>Cumulative</t>
  </si>
  <si>
    <t>Financing charges/Guarantee Fee</t>
  </si>
  <si>
    <t>Other (pls provide details)</t>
  </si>
  <si>
    <t>……..</t>
  </si>
  <si>
    <t>Total Loans</t>
  </si>
  <si>
    <t>Equity drawn</t>
  </si>
  <si>
    <t>Domestic/Foreign</t>
  </si>
  <si>
    <t xml:space="preserve">Internal Accruals </t>
  </si>
  <si>
    <t>Total equity deployed</t>
  </si>
  <si>
    <t>&lt;Name of the Transmission Company / Business&gt;</t>
  </si>
  <si>
    <t xml:space="preserve">Form 15:  Depreciation Schedule </t>
  </si>
  <si>
    <t>Land</t>
  </si>
  <si>
    <t>Asset as on 1st April/Asset Addition during the Year</t>
  </si>
  <si>
    <t>Depreciation Rate for that Year</t>
  </si>
  <si>
    <t>Depreciation during the Year</t>
  </si>
  <si>
    <t>Depriciation as on 1st april</t>
  </si>
  <si>
    <t>Asset crossing 90% depreciation</t>
  </si>
  <si>
    <t>Remaining Depreciable value</t>
  </si>
  <si>
    <t>2010-11</t>
  </si>
  <si>
    <t>2011-12</t>
  </si>
  <si>
    <t>2012-13</t>
  </si>
  <si>
    <t>2022-14</t>
  </si>
  <si>
    <t>2014-15</t>
  </si>
  <si>
    <t>2015-16</t>
  </si>
  <si>
    <t>2016-17</t>
  </si>
  <si>
    <t>2017-18</t>
  </si>
  <si>
    <t>2018-19</t>
  </si>
  <si>
    <t>2019-20</t>
  </si>
  <si>
    <t>2020-21</t>
  </si>
  <si>
    <t>2021-22</t>
  </si>
  <si>
    <t>2022-23</t>
  </si>
  <si>
    <t>2023-24</t>
  </si>
  <si>
    <t xml:space="preserve">Opening </t>
  </si>
  <si>
    <t>2013-14</t>
  </si>
  <si>
    <t>2006-17</t>
  </si>
  <si>
    <t>2024-25</t>
  </si>
  <si>
    <t>2025-26</t>
  </si>
  <si>
    <t>2026-27</t>
  </si>
  <si>
    <t>2027-28</t>
  </si>
  <si>
    <t>2028-29</t>
  </si>
  <si>
    <t>2029-30</t>
  </si>
  <si>
    <t>Building</t>
  </si>
  <si>
    <t>Hydraulic</t>
  </si>
  <si>
    <t>Other Civil work</t>
  </si>
  <si>
    <t>Plant and Machinery</t>
  </si>
  <si>
    <t>Lines and Cable Network</t>
  </si>
  <si>
    <t>Vehicle</t>
  </si>
  <si>
    <t>Furniture</t>
  </si>
  <si>
    <r>
      <t>Note</t>
    </r>
    <r>
      <rPr>
        <sz val="11"/>
        <rFont val="Times New Roman"/>
        <family val="1"/>
      </rPr>
      <t>: Documentary evidence of all assets put to use during the completed Years shall be provided with this format</t>
    </r>
  </si>
  <si>
    <t>(i) = (e)+(f)-(g)-(h)</t>
  </si>
  <si>
    <t>(m) = (i)+(j)-(k)-(l)</t>
  </si>
  <si>
    <t>(q) = (m)+(n)-(o)-(p)</t>
  </si>
  <si>
    <t>(u) = (q)+(r)-(s)-(t)</t>
  </si>
  <si>
    <r>
      <t>Note</t>
    </r>
    <r>
      <rPr>
        <sz val="11"/>
        <rFont val="Times New Roman"/>
        <family val="1"/>
      </rPr>
      <t>: 1. Documentary evidence of all assets put to use during the Year shall be provided with this format</t>
    </r>
  </si>
  <si>
    <r>
      <t>Note</t>
    </r>
    <r>
      <rPr>
        <sz val="11"/>
        <rFont val="Times New Roman"/>
        <family val="1"/>
      </rPr>
      <t>: Documentary evidence of all assets put to use shall be provided with this format</t>
    </r>
  </si>
  <si>
    <t>Form 12 A: Income Tax Rate for Truing-up Years for Fifth Control Period</t>
  </si>
  <si>
    <t>Depreciation as on 1st April 2005</t>
  </si>
  <si>
    <t>2005-06</t>
  </si>
  <si>
    <t>2006-07</t>
  </si>
  <si>
    <t>2007-08</t>
  </si>
  <si>
    <t>2008-09</t>
  </si>
  <si>
    <t>2009-10</t>
  </si>
  <si>
    <t>Asset as on 1st April 2005</t>
  </si>
  <si>
    <t xml:space="preserve">MYT Petition Formats- Transmission- Summary </t>
  </si>
  <si>
    <t>(y) = (u)+(v)-(w)-(x)</t>
  </si>
  <si>
    <t>(y)</t>
  </si>
  <si>
    <t>(z)</t>
  </si>
  <si>
    <t>(aa)</t>
  </si>
  <si>
    <t>(ab)</t>
  </si>
  <si>
    <t>(ac) = (y)+(z)-(aa)-(ab)</t>
  </si>
  <si>
    <t>(ac)</t>
  </si>
  <si>
    <t>(ad)</t>
  </si>
  <si>
    <t>(ae)</t>
  </si>
  <si>
    <t>(af)</t>
  </si>
  <si>
    <t>(ag) = (ac)+(ad)-(ae)-(af)</t>
  </si>
  <si>
    <t>Income Tax Rate of the Company (%)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</si>
  <si>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</si>
  <si>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</si>
  <si>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</si>
  <si>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 xml:space="preserve">* The lastest available approved income tax rate shall be considered. </t>
  </si>
  <si>
    <t>Capitalisation during the year**</t>
  </si>
  <si>
    <t xml:space="preserve">Return on Equity </t>
  </si>
  <si>
    <t>Pretax Return on Equity after considering Income Tax rate approved $$</t>
  </si>
  <si>
    <t>**Any additional capitalization after cut-off date excluding due to Change in Law shall be as per the second proviso of Regulation 29.1 of the MERC MYT Regulations, 2024</t>
  </si>
  <si>
    <t>$$ Pre tax Retrun on Equity to be considered as computed in Form 12 based on Income tax rate approved</t>
  </si>
  <si>
    <t>Depreciation Schedule of Assets</t>
  </si>
  <si>
    <t>Form 15</t>
  </si>
  <si>
    <t>Form 4.1 (E): Assets &amp; Depreciation - Existing Schemes (CoD on or before the March 31, 2025 or Assets in-principally approved  before the notification of MERC MYT Regulations 2024)</t>
  </si>
  <si>
    <t>Assets &amp; Depreciation  - Existing Schemes (CoD on or before the March 31, 2025 or Assets in-principally approved  before the notification of MERC MYT Regulations 2024)</t>
  </si>
  <si>
    <t>Form 4.1 (N): Assets &amp; Depreciation- New Schemes  (not covered under Existing Assets)</t>
  </si>
  <si>
    <t>Assets &amp; Depreciation - New Schemes  (not covered under Existing Assets)</t>
  </si>
  <si>
    <t>Land Free Hold</t>
  </si>
  <si>
    <t>Land Lease Hold</t>
  </si>
  <si>
    <t>Office Equipment and Furniture</t>
  </si>
  <si>
    <t>Building and Civil Works</t>
  </si>
  <si>
    <t>Substation</t>
  </si>
  <si>
    <t>Transmission Line</t>
  </si>
  <si>
    <t>Computer Equipment</t>
  </si>
  <si>
    <t>Software</t>
  </si>
  <si>
    <t>FY 2019-20</t>
  </si>
  <si>
    <t>FY 2020-21</t>
  </si>
  <si>
    <t>FY 2021-22</t>
  </si>
  <si>
    <t>Computer Equipmemt</t>
  </si>
  <si>
    <t>Date</t>
  </si>
  <si>
    <t>DAYS</t>
  </si>
  <si>
    <t>SBI Base Rate/ MCLR</t>
  </si>
  <si>
    <t>Wt Avg</t>
  </si>
  <si>
    <t>Effective Base Rate</t>
  </si>
  <si>
    <t>Particular</t>
  </si>
  <si>
    <t>Opening Revenue Gap / (Surplus)</t>
  </si>
  <si>
    <t>Deduction</t>
  </si>
  <si>
    <t>Closing Revenue Gap / (Surplus)</t>
  </si>
  <si>
    <t>Average Revenue Gap / (Surplus)</t>
  </si>
  <si>
    <t>Interest Rate</t>
  </si>
  <si>
    <t>Carrying/ (Holding) Cost</t>
  </si>
  <si>
    <t>ARR allowed after truing up and post sharing of gains/losses</t>
  </si>
  <si>
    <t>ARR allowed after truing up and post sharing of gains/losses and past recoveries</t>
  </si>
  <si>
    <t>c = a + b</t>
  </si>
  <si>
    <t>Revenue Gap/ (Surplus) for computation of Carrying Cost/(Holding) Cost</t>
  </si>
  <si>
    <t xml:space="preserve">e = c - d </t>
  </si>
  <si>
    <t>Carrying/(Holding) Cost on account of Revenue Gap / (Surplus)</t>
  </si>
  <si>
    <t>Net Revenue gap to be recovered including carrying cost and availability incentive</t>
  </si>
  <si>
    <t>Revenue Gap/ (Surplus) for FY 2022-23</t>
  </si>
  <si>
    <t>Total Estimated Recovery through InSTS</t>
  </si>
  <si>
    <t>Actual for FY 2022-23</t>
  </si>
  <si>
    <t>Actual for FY 2023-24</t>
  </si>
  <si>
    <t>Provisional for FY 2024-25</t>
  </si>
  <si>
    <t>Carrying cost on Revenue Gap/ (Surplus) for FY 2022-23</t>
  </si>
  <si>
    <t>Revenue Gap/ (Surplus) for FY 2023-24</t>
  </si>
  <si>
    <t>Carrying cost on Revenue Gap/ (Surplus) for FY 2023-24</t>
  </si>
  <si>
    <t>Revenue Gap/ (Surplus) for FY 2024-25</t>
  </si>
  <si>
    <t>Revised Normative/ Actual</t>
  </si>
  <si>
    <t>Normative</t>
  </si>
  <si>
    <t>ATSOL ICD</t>
  </si>
  <si>
    <t>ATSOL</t>
  </si>
  <si>
    <t>Income from contingency reserves</t>
  </si>
  <si>
    <t>Less: Rebate</t>
  </si>
  <si>
    <t>ADANI TRANSMISSION (INDIA) LIMITED</t>
  </si>
  <si>
    <t>MTR Petition Formats - Transmission</t>
  </si>
  <si>
    <t>Form 14:  Depreciation</t>
  </si>
  <si>
    <t>Depreciation as on 1st April 2013</t>
  </si>
  <si>
    <t>Transmission Line &amp; Cable</t>
  </si>
  <si>
    <t>Plant &amp; Equipment</t>
  </si>
  <si>
    <t>Consumption of Stores &amp; Spares</t>
  </si>
  <si>
    <t>Other</t>
  </si>
  <si>
    <t>Salaries, Wages and Bonus</t>
  </si>
  <si>
    <t>Contribution to Provident and other Funds</t>
  </si>
  <si>
    <t>Staff Welfare Expenses</t>
  </si>
  <si>
    <t>Short Term Lease Rental</t>
  </si>
  <si>
    <t>Legal &amp; Professional Charges</t>
  </si>
  <si>
    <t>Payment of Auditors</t>
  </si>
  <si>
    <t>Communication Expenses</t>
  </si>
  <si>
    <t>Travelling &amp; Conveyence Expenses</t>
  </si>
  <si>
    <t>Less: Revenue as per InSTS Order</t>
  </si>
  <si>
    <t>h = e - f + g</t>
  </si>
  <si>
    <t>Recovery allowed during Provisional Truing-up in Order No. 238 of 2022</t>
  </si>
  <si>
    <t>Forecast of ARR in present Petition</t>
  </si>
  <si>
    <t>Past Period Gap approved in MYT Order Case 290 of 2019 &amp; MTR Order Case No. 238 of 2022</t>
  </si>
  <si>
    <t>Adani Transmission (India) Limited</t>
  </si>
  <si>
    <t>Installation of Lighting Arrestor</t>
  </si>
  <si>
    <t>Borrowing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</si>
</sst>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 #,##0.00_ ;_ * \-#,##0.00_ ;_ * &quot;-&quot;??_ ;_ @_ "/>
    <numFmt numFmtId="165" formatCode="_-* #,##0.00_-;\-* #,##0.00_-;_-* &quot;-&quot;??_-;_-@_-"/>
    <numFmt numFmtId="166" formatCode="0.00_)"/>
    <numFmt numFmtId="167" formatCode="&quot;ß&quot;#,##0.00_);\(&quot;ß&quot;#,##0.00\)"/>
    <numFmt numFmtId="168" formatCode="[$-409]d\-mmm\-yy;@"/>
    <numFmt numFmtId="169" formatCode="0.0"/>
    <numFmt numFmtId="170" formatCode="0.00000"/>
    <numFmt numFmtId="171" formatCode="0.0000"/>
    <numFmt numFmtId="172" formatCode="0.000000000000000%"/>
    <numFmt numFmtId="173" formatCode="0.000"/>
    <numFmt numFmtId="174" formatCode="_(* #,##0_);_(* \(#,##0\);_(* &quot;-&quot;??_);_(@_)"/>
    <numFmt numFmtId="175" formatCode="_-* #,##0_-;\-* #,##0_-;_-* &quot;-&quot;??_-;_-@_-"/>
    <numFmt numFmtId="176" formatCode="0.000%"/>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sz val="10"/>
      <name val="Times New Roman"/>
      <family val="1"/>
    </font>
    <font>
      <b/>
      <sz val="11"/>
      <color indexed="8"/>
      <name val="Times New Roman"/>
      <family val="1"/>
    </font>
    <font>
      <sz val="11"/>
      <color indexed="8"/>
      <name val="Times New Roman"/>
      <family val="1"/>
    </font>
    <font>
      <vertAlign val="superscript"/>
      <sz val="11"/>
      <name val="Times New Roman"/>
      <family val="1"/>
    </font>
    <font>
      <b/>
      <sz val="12"/>
      <name val="Times New Roman"/>
      <family val="1"/>
    </font>
    <font>
      <sz val="11"/>
      <color indexed="9"/>
      <name val="Times New Roman"/>
      <family val="1"/>
    </font>
    <font>
      <sz val="11"/>
      <color indexed="13"/>
      <name val="Times New Roman"/>
      <family val="1"/>
    </font>
    <font>
      <sz val="11"/>
      <color indexed="50"/>
      <name val="Times New Roman"/>
      <family val="1"/>
    </font>
    <font>
      <sz val="12"/>
      <name val="Arial"/>
      <family val="2"/>
    </font>
    <font>
      <sz val="12"/>
      <name val="Times New Roman"/>
      <family val="1"/>
    </font>
    <font>
      <sz val="10"/>
      <name val="Arial"/>
      <family val="2"/>
    </font>
    <font>
      <b/>
      <sz val="11"/>
      <color indexed="13"/>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u/>
      <sz val="11"/>
      <name val="Times New Roman"/>
      <family val="1"/>
    </font>
    <font>
      <sz val="11"/>
      <name val="Arial"/>
      <family val="2"/>
    </font>
    <font>
      <sz val="11"/>
      <color theme="1"/>
      <name val="Calibri"/>
      <family val="2"/>
      <scheme val="minor"/>
    </font>
    <font>
      <sz val="11"/>
      <color theme="1"/>
      <name val="Times New Roman"/>
      <family val="1"/>
    </font>
    <font>
      <b/>
      <sz val="11"/>
      <color theme="1"/>
      <name val="Times New Roman"/>
      <family val="1"/>
    </font>
    <font>
      <b/>
      <sz val="11"/>
      <name val="Arial"/>
      <family val="2"/>
    </font>
    <font>
      <sz val="11"/>
      <color indexed="8"/>
      <name val="Calibri"/>
      <family val="2"/>
    </font>
    <font>
      <sz val="11"/>
      <color theme="1"/>
      <name val="Calibri"/>
      <family val="2"/>
    </font>
    <font>
      <sz val="11"/>
      <color indexed="10"/>
      <name val="Times New Roman"/>
      <family val="1"/>
    </font>
    <font>
      <b/>
      <sz val="11"/>
      <color indexed="9"/>
      <name val="Times New Roman"/>
      <family val="1"/>
    </font>
    <font>
      <b/>
      <sz val="11"/>
      <color rgb="FFFF0000"/>
      <name val="Times New Roman"/>
      <family val="1"/>
    </font>
    <font>
      <sz val="11"/>
      <color indexed="40"/>
      <name val="Times New Roman"/>
      <family val="1"/>
    </font>
    <font>
      <b/>
      <u/>
      <sz val="11"/>
      <name val="Times New Roman"/>
      <family val="1"/>
    </font>
    <font>
      <b/>
      <sz val="10"/>
      <name val="Times New Roman"/>
      <family val="1"/>
    </font>
    <font>
      <sz val="10"/>
      <color theme="1"/>
      <name val="Arial"/>
      <family val="2"/>
    </font>
    <font>
      <b/>
      <sz val="10"/>
      <color theme="1"/>
      <name val="Arial"/>
      <family val="2"/>
    </font>
    <font>
      <sz val="11"/>
      <color rgb="FFFF0000"/>
      <name val="Times New Roman"/>
      <family val="1"/>
    </font>
    <font>
      <b/>
      <sz val="12"/>
      <color theme="1"/>
      <name val="Arial"/>
      <family val="2"/>
    </font>
    <font>
      <sz val="11"/>
      <color rgb="FF000000"/>
      <name val="Times New Roman"/>
      <family val="1"/>
    </font>
    <font>
      <sz val="10"/>
      <color rgb="FF000000"/>
      <name val="Arial"/>
      <family val="2"/>
    </font>
    <font>
      <b/>
      <sz val="10"/>
      <color rgb="FF000000"/>
      <name val="Arial"/>
      <family val="2"/>
    </font>
    <font>
      <b/>
      <sz val="11"/>
      <color rgb="FF000000"/>
      <name val="Times New Roman"/>
      <family val="1"/>
    </font>
    <font>
      <sz val="10"/>
      <name val="Arial"/>
      <family val="2"/>
    </font>
    <font>
      <b/>
      <sz val="10"/>
      <color rgb="FF000000"/>
      <name val="Times New Roman"/>
      <family val="1"/>
    </font>
    <font>
      <sz val="10"/>
      <color rgb="FF000000"/>
      <name val="Times New Roman"/>
      <family val="1"/>
    </font>
    <font>
      <sz val="10"/>
      <color theme="1"/>
      <name val="Times New Roman"/>
      <family val="1"/>
    </font>
    <font>
      <b/>
      <sz val="10"/>
      <color theme="1"/>
      <name val="Times New Roman"/>
      <family val="1"/>
    </font>
    <font>
      <b/>
      <sz val="10"/>
      <color theme="0"/>
      <name val="Times New Roman"/>
      <family val="1"/>
    </font>
    <font>
      <vertAlign val="superscript"/>
      <sz val="10"/>
      <name val="Times New Roman"/>
      <family val="1"/>
    </font>
  </fonts>
  <fills count="2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1" tint="0.34998626667073579"/>
        <bgColor indexed="64"/>
      </patternFill>
    </fill>
    <fill>
      <patternFill patternType="solid">
        <fgColor rgb="FFFFFFFF"/>
        <bgColor rgb="FF000000"/>
      </patternFill>
    </fill>
    <fill>
      <patternFill patternType="solid">
        <fgColor rgb="FFFFCC99"/>
        <bgColor rgb="FF000000"/>
      </patternFill>
    </fill>
    <fill>
      <patternFill patternType="solid">
        <fgColor rgb="FFFCD5B4"/>
        <bgColor rgb="FF000000"/>
      </patternFill>
    </fill>
    <fill>
      <patternFill patternType="solid">
        <fgColor rgb="FFFFFF99"/>
        <bgColor rgb="FF000000"/>
      </patternFill>
    </fill>
    <fill>
      <patternFill patternType="solid">
        <fgColor rgb="FF808080"/>
        <bgColor rgb="FF000000"/>
      </patternFill>
    </fill>
    <fill>
      <patternFill patternType="solid">
        <fgColor theme="8" tint="0.79998168889431442"/>
        <bgColor rgb="FF000000"/>
      </patternFill>
    </fill>
    <fill>
      <patternFill patternType="solid">
        <fgColor theme="9" tint="0.39997558519241921"/>
        <bgColor rgb="FF000000"/>
      </patternFill>
    </fill>
    <fill>
      <patternFill patternType="solid">
        <fgColor theme="9" tint="0.39994506668294322"/>
        <bgColor indexed="64"/>
      </patternFill>
    </fill>
    <fill>
      <patternFill patternType="solid">
        <fgColor rgb="FFFFFFFF"/>
        <bgColor indexed="64"/>
      </patternFill>
    </fill>
  </fills>
  <borders count="26">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3">
    <xf numFmtId="0" fontId="0" fillId="0" borderId="0"/>
    <xf numFmtId="0" fontId="20" fillId="0" borderId="0" applyNumberFormat="0" applyFill="0" applyBorder="0" applyAlignment="0" applyProtection="0"/>
    <xf numFmtId="0" fontId="21" fillId="0" borderId="1"/>
    <xf numFmtId="0" fontId="21" fillId="0" borderId="1"/>
    <xf numFmtId="38" fontId="22" fillId="2" borderId="0" applyNumberFormat="0" applyBorder="0" applyAlignment="0" applyProtection="0"/>
    <xf numFmtId="0" fontId="23" fillId="0" borderId="2" applyNumberFormat="0" applyAlignment="0" applyProtection="0">
      <alignment horizontal="left" vertical="center"/>
    </xf>
    <xf numFmtId="0" fontId="23" fillId="0" borderId="3">
      <alignment horizontal="left" vertical="center"/>
    </xf>
    <xf numFmtId="10" fontId="22" fillId="3" borderId="4" applyNumberFormat="0" applyBorder="0" applyAlignment="0" applyProtection="0"/>
    <xf numFmtId="37" fontId="24" fillId="0" borderId="0"/>
    <xf numFmtId="166" fontId="25" fillId="0" borderId="0"/>
    <xf numFmtId="0" fontId="17" fillId="0" borderId="0"/>
    <xf numFmtId="0" fontId="17" fillId="0" borderId="0"/>
    <xf numFmtId="0" fontId="7" fillId="0" borderId="0"/>
    <xf numFmtId="0" fontId="7" fillId="0" borderId="0"/>
    <xf numFmtId="0" fontId="4" fillId="0" borderId="0">
      <alignment vertical="center"/>
    </xf>
    <xf numFmtId="0" fontId="17" fillId="0" borderId="0">
      <alignment vertical="center"/>
    </xf>
    <xf numFmtId="0" fontId="19" fillId="0" borderId="0">
      <alignment vertical="center"/>
    </xf>
    <xf numFmtId="0" fontId="17" fillId="0" borderId="0">
      <alignment vertical="center"/>
    </xf>
    <xf numFmtId="167" fontId="17" fillId="0" borderId="0" applyFont="0" applyFill="0" applyBorder="0" applyAlignment="0" applyProtection="0"/>
    <xf numFmtId="10" fontId="17" fillId="0" borderId="0" applyFont="0" applyFill="0" applyBorder="0" applyAlignment="0" applyProtection="0"/>
    <xf numFmtId="0" fontId="17" fillId="0" borderId="0"/>
    <xf numFmtId="0" fontId="4" fillId="0" borderId="0" applyBorder="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0" fontId="4" fillId="0" borderId="0"/>
    <xf numFmtId="0" fontId="4" fillId="0" borderId="0"/>
    <xf numFmtId="0" fontId="4" fillId="0" borderId="0">
      <alignment vertical="center"/>
    </xf>
    <xf numFmtId="167" fontId="4" fillId="0" borderId="0" applyFont="0" applyFill="0" applyBorder="0" applyAlignment="0" applyProtection="0"/>
    <xf numFmtId="0" fontId="15" fillId="0" borderId="0"/>
    <xf numFmtId="9" fontId="4" fillId="0" borderId="0" applyFont="0" applyFill="0" applyBorder="0" applyAlignment="0" applyProtection="0"/>
    <xf numFmtId="0" fontId="4" fillId="0" borderId="0"/>
    <xf numFmtId="167" fontId="4" fillId="0" borderId="0" applyFont="0" applyFill="0" applyBorder="0" applyAlignment="0" applyProtection="0"/>
    <xf numFmtId="167"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0" fontId="4" fillId="0" borderId="0"/>
    <xf numFmtId="0" fontId="4" fillId="0" borderId="0"/>
    <xf numFmtId="0" fontId="4" fillId="0" borderId="0"/>
    <xf numFmtId="0" fontId="33" fillId="0" borderId="0"/>
    <xf numFmtId="0" fontId="3" fillId="0" borderId="0"/>
    <xf numFmtId="0" fontId="32" fillId="0" borderId="0"/>
    <xf numFmtId="0" fontId="32" fillId="0" borderId="0"/>
    <xf numFmtId="0" fontId="3" fillId="0" borderId="0"/>
    <xf numFmtId="0" fontId="4"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7" fillId="0" borderId="0"/>
    <xf numFmtId="0" fontId="4" fillId="0" borderId="0"/>
    <xf numFmtId="0" fontId="4" fillId="0" borderId="0"/>
    <xf numFmtId="167" fontId="32"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43" fontId="2" fillId="0" borderId="0" applyFont="0" applyFill="0" applyBorder="0" applyAlignment="0" applyProtection="0"/>
    <xf numFmtId="165" fontId="4"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1" fillId="0" borderId="0"/>
    <xf numFmtId="0" fontId="4" fillId="0" borderId="0">
      <alignment vertical="center"/>
    </xf>
    <xf numFmtId="43" fontId="1" fillId="0" borderId="0" applyFont="0" applyFill="0" applyBorder="0" applyAlignment="0" applyProtection="0"/>
    <xf numFmtId="43" fontId="48" fillId="0" borderId="0" applyFont="0" applyFill="0" applyBorder="0" applyAlignment="0" applyProtection="0"/>
    <xf numFmtId="0" fontId="1" fillId="0" borderId="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9" fontId="4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972">
    <xf numFmtId="0" fontId="0" fillId="0" borderId="0" xfId="0"/>
    <xf numFmtId="0" fontId="5" fillId="0" borderId="0" xfId="0" applyFont="1"/>
    <xf numFmtId="0" fontId="6" fillId="0" borderId="0" xfId="0" applyFont="1" applyAlignment="1">
      <alignment horizontal="centerContinuous"/>
    </xf>
    <xf numFmtId="0" fontId="5" fillId="0" borderId="0" xfId="14" applyFont="1">
      <alignment vertical="center"/>
    </xf>
    <xf numFmtId="0" fontId="5" fillId="0" borderId="4" xfId="14" applyFont="1" applyBorder="1">
      <alignment vertical="center"/>
    </xf>
    <xf numFmtId="0" fontId="6" fillId="0" borderId="0" xfId="14" applyFont="1" applyAlignment="1">
      <alignment horizontal="right" vertical="center"/>
    </xf>
    <xf numFmtId="0" fontId="6" fillId="0" borderId="0" xfId="0" applyFont="1" applyAlignment="1">
      <alignment horizontal="left"/>
    </xf>
    <xf numFmtId="0" fontId="6" fillId="0" borderId="0" xfId="0" applyFont="1" applyAlignment="1">
      <alignment horizontal="right"/>
    </xf>
    <xf numFmtId="0" fontId="6" fillId="0" borderId="0" xfId="0" applyFont="1"/>
    <xf numFmtId="0" fontId="5" fillId="0" borderId="0" xfId="0" applyFont="1" applyAlignment="1">
      <alignment vertical="top"/>
    </xf>
    <xf numFmtId="0" fontId="5" fillId="0" borderId="4" xfId="0" applyFont="1" applyBorder="1" applyAlignment="1">
      <alignment vertical="top"/>
    </xf>
    <xf numFmtId="0" fontId="5" fillId="0" borderId="4" xfId="0" applyFont="1" applyBorder="1"/>
    <xf numFmtId="0" fontId="6" fillId="0" borderId="4" xfId="0" applyFont="1" applyBorder="1" applyAlignment="1">
      <alignment vertical="top"/>
    </xf>
    <xf numFmtId="0" fontId="5" fillId="0" borderId="4" xfId="0" applyFont="1" applyBorder="1" applyAlignment="1">
      <alignment horizontal="left" vertical="top" wrapText="1"/>
    </xf>
    <xf numFmtId="0" fontId="6" fillId="0" borderId="0" xfId="14" applyFont="1">
      <alignment vertical="center"/>
    </xf>
    <xf numFmtId="0" fontId="16" fillId="0" borderId="0" xfId="14" applyFont="1">
      <alignment vertical="center"/>
    </xf>
    <xf numFmtId="0" fontId="11" fillId="0" borderId="0" xfId="14" applyFont="1" applyAlignment="1">
      <alignment horizontal="right" vertical="center"/>
    </xf>
    <xf numFmtId="0" fontId="5" fillId="8" borderId="4" xfId="0" applyFont="1" applyFill="1" applyBorder="1" applyAlignment="1">
      <alignment horizontal="left"/>
    </xf>
    <xf numFmtId="0" fontId="6" fillId="8" borderId="4" xfId="0" applyFont="1" applyFill="1" applyBorder="1" applyAlignment="1">
      <alignment horizontal="left"/>
    </xf>
    <xf numFmtId="0" fontId="5" fillId="0" borderId="4" xfId="0" applyFont="1" applyBorder="1" applyAlignment="1">
      <alignment horizontal="center"/>
    </xf>
    <xf numFmtId="0" fontId="5" fillId="0" borderId="0" xfId="15" applyFont="1">
      <alignment vertical="center"/>
    </xf>
    <xf numFmtId="0" fontId="5" fillId="0" borderId="0" xfId="15" applyFont="1" applyAlignment="1">
      <alignment horizontal="centerContinuous" vertical="center"/>
    </xf>
    <xf numFmtId="0" fontId="5" fillId="0" borderId="0" xfId="10" applyFont="1"/>
    <xf numFmtId="0" fontId="5" fillId="0" borderId="0" xfId="10" applyFont="1" applyAlignment="1">
      <alignment horizontal="centerContinuous"/>
    </xf>
    <xf numFmtId="0" fontId="6" fillId="0" borderId="0" xfId="10" applyFont="1" applyAlignment="1">
      <alignment horizontal="centerContinuous"/>
    </xf>
    <xf numFmtId="0" fontId="6" fillId="0" borderId="0" xfId="15" applyFont="1" applyAlignment="1">
      <alignment horizontal="right" vertical="center"/>
    </xf>
    <xf numFmtId="0" fontId="6" fillId="0" borderId="0" xfId="15" applyFont="1">
      <alignment vertical="center"/>
    </xf>
    <xf numFmtId="0" fontId="5" fillId="0" borderId="4" xfId="15" applyFont="1" applyBorder="1">
      <alignment vertical="center"/>
    </xf>
    <xf numFmtId="0" fontId="5" fillId="8" borderId="0" xfId="15" applyFont="1" applyFill="1">
      <alignment vertical="center"/>
    </xf>
    <xf numFmtId="0" fontId="5" fillId="5" borderId="4" xfId="10" applyFont="1" applyFill="1" applyBorder="1" applyAlignment="1">
      <alignment horizontal="left"/>
    </xf>
    <xf numFmtId="0" fontId="6" fillId="5" borderId="4" xfId="10" applyFont="1" applyFill="1" applyBorder="1" applyAlignment="1">
      <alignment horizontal="left"/>
    </xf>
    <xf numFmtId="0" fontId="6" fillId="0" borderId="4" xfId="15" applyFont="1" applyBorder="1">
      <alignment vertical="center"/>
    </xf>
    <xf numFmtId="0" fontId="5" fillId="0" borderId="4" xfId="10" applyFont="1" applyBorder="1"/>
    <xf numFmtId="0" fontId="5" fillId="5" borderId="4" xfId="10" quotePrefix="1" applyFont="1" applyFill="1" applyBorder="1" applyAlignment="1">
      <alignment horizontal="left" vertical="top" wrapText="1"/>
    </xf>
    <xf numFmtId="0" fontId="6" fillId="0" borderId="0" xfId="11" applyFont="1" applyAlignment="1">
      <alignment horizontal="left"/>
    </xf>
    <xf numFmtId="0" fontId="5" fillId="0" borderId="0" xfId="11" applyFont="1"/>
    <xf numFmtId="0" fontId="6" fillId="0" borderId="0" xfId="11" applyFont="1" applyAlignment="1">
      <alignment horizontal="centerContinuous"/>
    </xf>
    <xf numFmtId="0" fontId="5" fillId="0" borderId="0" xfId="11" applyFont="1" applyAlignment="1">
      <alignment horizontal="centerContinuous"/>
    </xf>
    <xf numFmtId="0" fontId="5" fillId="0" borderId="0" xfId="11" applyFont="1" applyAlignment="1">
      <alignment horizontal="center"/>
    </xf>
    <xf numFmtId="0" fontId="6" fillId="0" borderId="0" xfId="11" applyFont="1" applyAlignment="1">
      <alignment horizontal="right"/>
    </xf>
    <xf numFmtId="0" fontId="6" fillId="5" borderId="0" xfId="15" applyFont="1" applyFill="1" applyAlignment="1">
      <alignment horizontal="center" vertical="center"/>
    </xf>
    <xf numFmtId="0" fontId="5" fillId="5" borderId="0" xfId="11" applyFont="1" applyFill="1" applyAlignment="1">
      <alignment vertical="top"/>
    </xf>
    <xf numFmtId="0" fontId="6" fillId="0" borderId="0" xfId="11" applyFont="1"/>
    <xf numFmtId="0" fontId="5" fillId="0" borderId="0" xfId="11" applyFont="1" applyAlignment="1">
      <alignment horizontal="center" vertical="center"/>
    </xf>
    <xf numFmtId="0" fontId="6" fillId="0" borderId="0" xfId="11" applyFont="1" applyAlignment="1">
      <alignment horizontal="left" vertical="center" wrapText="1"/>
    </xf>
    <xf numFmtId="0" fontId="16" fillId="0" borderId="0" xfId="0" applyFont="1"/>
    <xf numFmtId="0" fontId="16" fillId="0" borderId="4" xfId="17" applyFont="1" applyBorder="1" applyAlignment="1">
      <alignment horizontal="center" vertical="center"/>
    </xf>
    <xf numFmtId="0" fontId="5" fillId="0" borderId="4" xfId="10" applyFont="1" applyBorder="1" applyAlignment="1">
      <alignment horizontal="left"/>
    </xf>
    <xf numFmtId="0" fontId="6" fillId="0" borderId="10" xfId="0" applyFont="1" applyBorder="1" applyAlignment="1">
      <alignment horizontal="left" wrapText="1"/>
    </xf>
    <xf numFmtId="0" fontId="5" fillId="0" borderId="4" xfId="15" applyFont="1" applyBorder="1" applyAlignment="1">
      <alignment horizontal="center" vertical="center"/>
    </xf>
    <xf numFmtId="0" fontId="6" fillId="8" borderId="4" xfId="10" applyFont="1" applyFill="1" applyBorder="1" applyAlignment="1">
      <alignment horizontal="left"/>
    </xf>
    <xf numFmtId="0" fontId="5" fillId="8" borderId="4" xfId="10" applyFont="1" applyFill="1" applyBorder="1" applyAlignment="1">
      <alignment horizontal="left"/>
    </xf>
    <xf numFmtId="0" fontId="6" fillId="9" borderId="4" xfId="12" applyFont="1" applyFill="1" applyBorder="1" applyAlignment="1">
      <alignment horizontal="center" vertical="center"/>
    </xf>
    <xf numFmtId="0" fontId="6" fillId="5" borderId="0" xfId="10" applyFont="1" applyFill="1" applyAlignment="1">
      <alignment horizontal="left"/>
    </xf>
    <xf numFmtId="0" fontId="6" fillId="0" borderId="0" xfId="10" applyFont="1" applyAlignment="1">
      <alignment horizontal="center"/>
    </xf>
    <xf numFmtId="0" fontId="6" fillId="0" borderId="4" xfId="10" applyFont="1" applyBorder="1"/>
    <xf numFmtId="0" fontId="14" fillId="0" borderId="0" xfId="10" applyFont="1"/>
    <xf numFmtId="0" fontId="5" fillId="10" borderId="4" xfId="10" applyFont="1" applyFill="1" applyBorder="1"/>
    <xf numFmtId="0" fontId="5" fillId="5" borderId="0" xfId="10" applyFont="1" applyFill="1"/>
    <xf numFmtId="0" fontId="6" fillId="0" borderId="0" xfId="10" applyFont="1"/>
    <xf numFmtId="0" fontId="12" fillId="5" borderId="0" xfId="10" applyFont="1" applyFill="1"/>
    <xf numFmtId="0" fontId="5" fillId="0" borderId="7" xfId="11" applyFont="1" applyBorder="1"/>
    <xf numFmtId="0" fontId="6" fillId="6" borderId="7" xfId="15" applyFont="1" applyFill="1" applyBorder="1">
      <alignment vertical="center"/>
    </xf>
    <xf numFmtId="0" fontId="6" fillId="8" borderId="7" xfId="15" applyFont="1" applyFill="1" applyBorder="1">
      <alignment vertical="center"/>
    </xf>
    <xf numFmtId="0" fontId="5" fillId="6" borderId="7" xfId="15" applyFont="1" applyFill="1" applyBorder="1">
      <alignment vertical="center"/>
    </xf>
    <xf numFmtId="0" fontId="5" fillId="7" borderId="11" xfId="11" applyFont="1" applyFill="1" applyBorder="1"/>
    <xf numFmtId="0" fontId="5" fillId="8" borderId="0" xfId="10" applyFont="1" applyFill="1" applyAlignment="1">
      <alignment horizontal="left"/>
    </xf>
    <xf numFmtId="0" fontId="5" fillId="8" borderId="0" xfId="10" applyFont="1" applyFill="1" applyAlignment="1">
      <alignment horizontal="centerContinuous"/>
    </xf>
    <xf numFmtId="0" fontId="6" fillId="0" borderId="0" xfId="0" applyFont="1" applyAlignment="1">
      <alignment horizontal="center" vertical="center"/>
    </xf>
    <xf numFmtId="0" fontId="6" fillId="0" borderId="0" xfId="10" applyFont="1" applyAlignment="1">
      <alignment horizontal="left"/>
    </xf>
    <xf numFmtId="0" fontId="5" fillId="0" borderId="0" xfId="10" applyFont="1" applyAlignment="1">
      <alignment vertical="top"/>
    </xf>
    <xf numFmtId="0" fontId="5" fillId="0" borderId="0" xfId="0" applyFont="1" applyAlignment="1">
      <alignment horizontal="center" vertical="center"/>
    </xf>
    <xf numFmtId="0" fontId="6" fillId="4" borderId="4" xfId="15" applyFont="1" applyFill="1" applyBorder="1" applyAlignment="1">
      <alignment horizontal="center" vertical="center" wrapText="1"/>
    </xf>
    <xf numFmtId="0" fontId="6" fillId="0" borderId="0" xfId="14" applyFont="1" applyAlignment="1">
      <alignment horizontal="center" vertical="center"/>
    </xf>
    <xf numFmtId="0" fontId="16" fillId="0" borderId="4" xfId="16" applyFont="1" applyBorder="1">
      <alignment vertical="center"/>
    </xf>
    <xf numFmtId="0" fontId="16" fillId="0" borderId="4" xfId="16" applyFont="1" applyBorder="1" applyAlignment="1">
      <alignment horizontal="center" vertical="center"/>
    </xf>
    <xf numFmtId="0" fontId="16" fillId="0" borderId="4" xfId="16" applyFont="1" applyBorder="1" applyAlignment="1">
      <alignment vertical="top" wrapText="1"/>
    </xf>
    <xf numFmtId="0" fontId="11" fillId="0" borderId="4" xfId="16" applyFont="1" applyBorder="1">
      <alignment vertical="center"/>
    </xf>
    <xf numFmtId="0" fontId="11" fillId="0" borderId="4" xfId="16" applyFont="1" applyBorder="1" applyAlignment="1">
      <alignment horizontal="right" vertical="center"/>
    </xf>
    <xf numFmtId="0" fontId="11" fillId="0" borderId="0" xfId="16" applyFont="1" applyAlignment="1">
      <alignment horizontal="right" vertical="center"/>
    </xf>
    <xf numFmtId="0" fontId="11" fillId="0" borderId="0" xfId="16" applyFont="1">
      <alignment vertical="center"/>
    </xf>
    <xf numFmtId="0" fontId="16" fillId="0" borderId="0" xfId="16" applyFont="1">
      <alignment vertical="center"/>
    </xf>
    <xf numFmtId="0" fontId="6" fillId="5" borderId="4" xfId="11" applyFont="1" applyFill="1" applyBorder="1" applyAlignment="1">
      <alignment horizontal="center" vertical="center"/>
    </xf>
    <xf numFmtId="0" fontId="6" fillId="0" borderId="4" xfId="11" applyFont="1" applyBorder="1" applyAlignment="1">
      <alignment horizontal="center" vertical="center"/>
    </xf>
    <xf numFmtId="0" fontId="6" fillId="0" borderId="4" xfId="11" applyFont="1" applyBorder="1" applyAlignment="1">
      <alignment horizontal="left" vertical="center"/>
    </xf>
    <xf numFmtId="0" fontId="5" fillId="0" borderId="4" xfId="11" applyFont="1" applyBorder="1" applyAlignment="1">
      <alignment horizontal="center" vertical="center" wrapText="1"/>
    </xf>
    <xf numFmtId="0" fontId="5" fillId="0" borderId="4" xfId="11" quotePrefix="1" applyFont="1" applyBorder="1" applyAlignment="1">
      <alignment vertical="center" wrapText="1"/>
    </xf>
    <xf numFmtId="0" fontId="6" fillId="6" borderId="4" xfId="11" applyFont="1" applyFill="1" applyBorder="1" applyAlignment="1">
      <alignment horizontal="center" vertical="center" wrapText="1"/>
    </xf>
    <xf numFmtId="0" fontId="6" fillId="6" borderId="4" xfId="11" applyFont="1" applyFill="1" applyBorder="1" applyAlignment="1">
      <alignment vertical="center" wrapText="1"/>
    </xf>
    <xf numFmtId="0" fontId="6" fillId="8" borderId="4" xfId="11" applyFont="1" applyFill="1" applyBorder="1" applyAlignment="1">
      <alignment horizontal="center" vertical="center" wrapText="1"/>
    </xf>
    <xf numFmtId="0" fontId="6" fillId="8" borderId="4" xfId="11" applyFont="1" applyFill="1" applyBorder="1" applyAlignment="1">
      <alignment vertical="center" wrapText="1"/>
    </xf>
    <xf numFmtId="0" fontId="5" fillId="0" borderId="4" xfId="11" applyFont="1" applyBorder="1" applyAlignment="1">
      <alignment horizontal="right" vertical="center" wrapText="1"/>
    </xf>
    <xf numFmtId="0" fontId="6" fillId="7" borderId="4" xfId="11" applyFont="1" applyFill="1" applyBorder="1" applyAlignment="1">
      <alignment horizontal="center" vertical="center"/>
    </xf>
    <xf numFmtId="0" fontId="6" fillId="7" borderId="4" xfId="11" applyFont="1" applyFill="1" applyBorder="1" applyAlignment="1">
      <alignment horizontal="left" vertical="center" wrapText="1"/>
    </xf>
    <xf numFmtId="0" fontId="6" fillId="0" borderId="4" xfId="11" applyFont="1" applyBorder="1" applyAlignment="1">
      <alignment vertical="center" wrapText="1"/>
    </xf>
    <xf numFmtId="0" fontId="6" fillId="0" borderId="4" xfId="11" applyFont="1" applyBorder="1" applyAlignment="1">
      <alignment horizontal="center" vertical="center" wrapText="1"/>
    </xf>
    <xf numFmtId="0" fontId="6" fillId="0" borderId="4" xfId="11" applyFont="1" applyBorder="1" applyAlignment="1">
      <alignment horizontal="left" vertical="center" wrapText="1"/>
    </xf>
    <xf numFmtId="0" fontId="6" fillId="0" borderId="4" xfId="15" applyFont="1" applyBorder="1" applyAlignment="1">
      <alignment horizontal="center" vertical="center"/>
    </xf>
    <xf numFmtId="0" fontId="5" fillId="5" borderId="4" xfId="0" quotePrefix="1" applyFont="1" applyFill="1" applyBorder="1" applyAlignment="1">
      <alignment horizontal="left" vertical="top" wrapText="1"/>
    </xf>
    <xf numFmtId="0" fontId="5" fillId="5" borderId="4" xfId="0" applyFont="1" applyFill="1" applyBorder="1" applyAlignment="1">
      <alignment horizontal="left"/>
    </xf>
    <xf numFmtId="0" fontId="6" fillId="5" borderId="4" xfId="0" applyFont="1" applyFill="1" applyBorder="1" applyAlignment="1">
      <alignment horizontal="left"/>
    </xf>
    <xf numFmtId="0" fontId="5" fillId="0" borderId="0" xfId="10" applyFont="1" applyAlignment="1">
      <alignment vertical="center"/>
    </xf>
    <xf numFmtId="0" fontId="13" fillId="0" borderId="4" xfId="10" applyFont="1" applyBorder="1" applyAlignment="1">
      <alignment wrapText="1"/>
    </xf>
    <xf numFmtId="0" fontId="6" fillId="0" borderId="4" xfId="10" applyFont="1" applyBorder="1" applyAlignment="1">
      <alignment horizontal="left"/>
    </xf>
    <xf numFmtId="0" fontId="13" fillId="0" borderId="4" xfId="10" applyFont="1" applyBorder="1"/>
    <xf numFmtId="0" fontId="26" fillId="0" borderId="4" xfId="10" applyFont="1" applyBorder="1"/>
    <xf numFmtId="0" fontId="18" fillId="0" borderId="4" xfId="10" applyFont="1" applyBorder="1"/>
    <xf numFmtId="0" fontId="13" fillId="10" borderId="4" xfId="10" applyFont="1" applyFill="1" applyBorder="1"/>
    <xf numFmtId="0" fontId="5" fillId="0" borderId="4" xfId="10" applyFont="1" applyBorder="1" applyAlignment="1">
      <alignment horizontal="center" vertical="top"/>
    </xf>
    <xf numFmtId="0" fontId="6" fillId="5" borderId="0" xfId="10" applyFont="1" applyFill="1" applyAlignment="1">
      <alignment horizontal="center"/>
    </xf>
    <xf numFmtId="0" fontId="5" fillId="5" borderId="0" xfId="10" applyFont="1" applyFill="1" applyAlignment="1">
      <alignment horizontal="center"/>
    </xf>
    <xf numFmtId="0" fontId="16" fillId="8" borderId="4" xfId="14" applyFont="1" applyFill="1" applyBorder="1">
      <alignment vertical="center"/>
    </xf>
    <xf numFmtId="0" fontId="16" fillId="8" borderId="4" xfId="14" applyFont="1" applyFill="1" applyBorder="1" applyAlignment="1">
      <alignment vertical="top" wrapText="1"/>
    </xf>
    <xf numFmtId="0" fontId="5" fillId="0" borderId="0" xfId="14" applyFont="1" applyAlignment="1">
      <alignment horizontal="center" vertical="center"/>
    </xf>
    <xf numFmtId="0" fontId="16" fillId="0" borderId="0" xfId="14" applyFont="1" applyAlignment="1">
      <alignment horizontal="center" vertical="center"/>
    </xf>
    <xf numFmtId="0" fontId="16" fillId="0" borderId="4" xfId="14" applyFont="1" applyBorder="1" applyAlignment="1">
      <alignment horizontal="center" vertical="center"/>
    </xf>
    <xf numFmtId="0" fontId="6" fillId="10" borderId="4" xfId="10" applyFont="1" applyFill="1" applyBorder="1"/>
    <xf numFmtId="0" fontId="6" fillId="0" borderId="0" xfId="17" applyFont="1" applyAlignment="1">
      <alignment vertical="center" wrapText="1"/>
    </xf>
    <xf numFmtId="0" fontId="6" fillId="0" borderId="0" xfId="10" applyFont="1" applyAlignment="1">
      <alignment vertical="center" wrapText="1"/>
    </xf>
    <xf numFmtId="0" fontId="6" fillId="5" borderId="0" xfId="10" applyFont="1" applyFill="1" applyAlignment="1">
      <alignment vertical="center" wrapText="1"/>
    </xf>
    <xf numFmtId="0" fontId="5" fillId="0" borderId="0" xfId="10" applyFont="1" applyAlignment="1">
      <alignment horizontal="center"/>
    </xf>
    <xf numFmtId="0" fontId="6" fillId="5" borderId="0" xfId="10" applyFont="1" applyFill="1" applyAlignment="1">
      <alignment horizontal="center" vertical="center"/>
    </xf>
    <xf numFmtId="0" fontId="5" fillId="0" borderId="0" xfId="15" applyFont="1" applyAlignment="1">
      <alignment horizontal="center" vertical="center"/>
    </xf>
    <xf numFmtId="0" fontId="5" fillId="0" borderId="4" xfId="15" applyFont="1" applyBorder="1" applyAlignment="1">
      <alignment vertical="center" wrapText="1"/>
    </xf>
    <xf numFmtId="0" fontId="5" fillId="0" borderId="4" xfId="15" applyFont="1" applyBorder="1" applyAlignment="1">
      <alignment horizontal="center" vertical="center" wrapText="1"/>
    </xf>
    <xf numFmtId="0" fontId="5" fillId="0" borderId="4" xfId="0" applyFont="1" applyBorder="1" applyAlignment="1">
      <alignment horizontal="center" vertical="top"/>
    </xf>
    <xf numFmtId="0" fontId="6" fillId="0" borderId="4" xfId="0" applyFont="1" applyBorder="1"/>
    <xf numFmtId="0" fontId="6" fillId="0" borderId="0" xfId="10" applyFont="1" applyAlignment="1">
      <alignment vertical="top"/>
    </xf>
    <xf numFmtId="0" fontId="5" fillId="0" borderId="4" xfId="17" applyFont="1" applyBorder="1" applyAlignment="1">
      <alignment horizontal="center" vertical="center"/>
    </xf>
    <xf numFmtId="0" fontId="5" fillId="0" borderId="4" xfId="17" applyFont="1" applyBorder="1">
      <alignment vertical="center"/>
    </xf>
    <xf numFmtId="0" fontId="5" fillId="0" borderId="4" xfId="17" applyFont="1" applyBorder="1" applyAlignment="1">
      <alignment vertical="top" wrapText="1"/>
    </xf>
    <xf numFmtId="0" fontId="6" fillId="0" borderId="4" xfId="17" applyFont="1" applyBorder="1" applyAlignment="1">
      <alignment horizontal="center" vertical="center"/>
    </xf>
    <xf numFmtId="0" fontId="6" fillId="0" borderId="4" xfId="17" applyFont="1" applyBorder="1">
      <alignment vertical="center"/>
    </xf>
    <xf numFmtId="0" fontId="6" fillId="0" borderId="4" xfId="17" applyFont="1" applyBorder="1" applyAlignment="1">
      <alignment vertical="center" wrapText="1"/>
    </xf>
    <xf numFmtId="0" fontId="6" fillId="0" borderId="4" xfId="15" applyFont="1" applyBorder="1" applyAlignment="1">
      <alignment horizontal="center" vertical="top" wrapText="1"/>
    </xf>
    <xf numFmtId="0" fontId="6" fillId="0" borderId="4" xfId="15" applyFont="1" applyBorder="1" applyAlignment="1">
      <alignment vertical="top" wrapText="1"/>
    </xf>
    <xf numFmtId="0" fontId="5" fillId="0" borderId="4" xfId="15" applyFont="1" applyBorder="1" applyAlignment="1">
      <alignment horizontal="center" vertical="top" wrapText="1"/>
    </xf>
    <xf numFmtId="0" fontId="5" fillId="0" borderId="4" xfId="15" applyFont="1" applyBorder="1" applyAlignment="1">
      <alignment vertical="top" wrapText="1"/>
    </xf>
    <xf numFmtId="0" fontId="6" fillId="0" borderId="0" xfId="15" applyFont="1" applyAlignment="1">
      <alignment horizontal="center" vertical="top" wrapText="1"/>
    </xf>
    <xf numFmtId="0" fontId="6" fillId="0" borderId="0" xfId="15" applyFont="1" applyAlignment="1">
      <alignment vertical="top" wrapText="1"/>
    </xf>
    <xf numFmtId="0" fontId="5" fillId="0" borderId="0" xfId="15" applyFont="1" applyAlignment="1">
      <alignment horizontal="left" vertical="center"/>
    </xf>
    <xf numFmtId="0" fontId="6" fillId="0" borderId="0" xfId="17" applyFont="1" applyAlignment="1">
      <alignment horizontal="center" vertical="center"/>
    </xf>
    <xf numFmtId="0" fontId="6" fillId="0" borderId="0" xfId="10" applyFont="1" applyAlignment="1">
      <alignment horizontal="center" vertical="top"/>
    </xf>
    <xf numFmtId="0" fontId="5" fillId="0" borderId="4" xfId="0" applyFont="1" applyBorder="1" applyAlignment="1">
      <alignment vertical="top" wrapText="1"/>
    </xf>
    <xf numFmtId="0" fontId="6" fillId="0" borderId="0" xfId="15" applyFont="1" applyAlignment="1">
      <alignment vertical="center" wrapText="1"/>
    </xf>
    <xf numFmtId="0" fontId="6" fillId="0" borderId="0" xfId="10" applyFont="1" applyAlignment="1">
      <alignment vertical="top" wrapText="1"/>
    </xf>
    <xf numFmtId="0" fontId="6" fillId="0" borderId="0" xfId="10" applyFont="1" applyAlignment="1">
      <alignment wrapText="1"/>
    </xf>
    <xf numFmtId="0" fontId="6" fillId="0" borderId="0" xfId="10" applyFont="1" applyAlignment="1">
      <alignment horizontal="center" wrapText="1"/>
    </xf>
    <xf numFmtId="0" fontId="5" fillId="0" borderId="0" xfId="15" applyFont="1" applyAlignment="1">
      <alignment vertical="center" wrapText="1"/>
    </xf>
    <xf numFmtId="0" fontId="5" fillId="0" borderId="4" xfId="0" applyFont="1" applyBorder="1" applyAlignment="1">
      <alignment horizontal="center" vertical="center"/>
    </xf>
    <xf numFmtId="0" fontId="6" fillId="0" borderId="0" xfId="11" applyFont="1" applyAlignment="1">
      <alignment wrapText="1"/>
    </xf>
    <xf numFmtId="0" fontId="5" fillId="0" borderId="4" xfId="11" applyFont="1" applyBorder="1" applyAlignment="1">
      <alignment vertical="center" wrapText="1"/>
    </xf>
    <xf numFmtId="0" fontId="5" fillId="0" borderId="4" xfId="10" applyFont="1" applyBorder="1" applyAlignment="1">
      <alignment vertical="top" wrapText="1"/>
    </xf>
    <xf numFmtId="0" fontId="6" fillId="0" borderId="4" xfId="10" applyFont="1" applyBorder="1" applyAlignment="1">
      <alignment horizontal="center" vertical="top"/>
    </xf>
    <xf numFmtId="0" fontId="6" fillId="0" borderId="4" xfId="10" applyFont="1" applyBorder="1" applyAlignment="1">
      <alignment vertical="top" wrapText="1"/>
    </xf>
    <xf numFmtId="0" fontId="5" fillId="4" borderId="4" xfId="10" applyFont="1" applyFill="1" applyBorder="1" applyAlignment="1">
      <alignment horizontal="center"/>
    </xf>
    <xf numFmtId="0" fontId="6" fillId="4" borderId="4" xfId="10" applyFont="1" applyFill="1" applyBorder="1"/>
    <xf numFmtId="0" fontId="5" fillId="0" borderId="0" xfId="0" applyFont="1" applyAlignment="1">
      <alignment vertical="center"/>
    </xf>
    <xf numFmtId="0" fontId="6" fillId="0" borderId="0" xfId="0" applyFont="1" applyAlignment="1">
      <alignment horizontal="right" vertical="center"/>
    </xf>
    <xf numFmtId="0" fontId="6" fillId="5" borderId="0" xfId="10" applyFont="1" applyFill="1" applyAlignment="1">
      <alignment vertical="center"/>
    </xf>
    <xf numFmtId="0" fontId="5" fillId="5" borderId="0" xfId="10" quotePrefix="1" applyFont="1" applyFill="1" applyAlignment="1">
      <alignment horizontal="left" vertical="top" wrapText="1"/>
    </xf>
    <xf numFmtId="0" fontId="5" fillId="5" borderId="4" xfId="10" applyFont="1" applyFill="1" applyBorder="1" applyAlignment="1">
      <alignment horizontal="center"/>
    </xf>
    <xf numFmtId="0" fontId="6" fillId="5" borderId="4" xfId="10" applyFont="1" applyFill="1" applyBorder="1"/>
    <xf numFmtId="0" fontId="5" fillId="5" borderId="4" xfId="10" applyFont="1" applyFill="1" applyBorder="1"/>
    <xf numFmtId="0" fontId="5" fillId="5" borderId="4" xfId="10" applyFont="1" applyFill="1" applyBorder="1" applyAlignment="1">
      <alignment horizontal="center" vertical="center"/>
    </xf>
    <xf numFmtId="0" fontId="6" fillId="5" borderId="4" xfId="10" applyFont="1" applyFill="1" applyBorder="1" applyAlignment="1">
      <alignment vertical="top" wrapText="1"/>
    </xf>
    <xf numFmtId="166" fontId="5" fillId="0" borderId="0" xfId="10" applyNumberFormat="1" applyFont="1"/>
    <xf numFmtId="0" fontId="5" fillId="5" borderId="0" xfId="10" applyFont="1" applyFill="1" applyAlignment="1">
      <alignment vertical="center"/>
    </xf>
    <xf numFmtId="0" fontId="5" fillId="0" borderId="0" xfId="25" applyFont="1"/>
    <xf numFmtId="0" fontId="5" fillId="0" borderId="15" xfId="25" applyFont="1" applyBorder="1"/>
    <xf numFmtId="0" fontId="5" fillId="0" borderId="0" xfId="26" applyFont="1" applyAlignment="1">
      <alignment vertical="center"/>
    </xf>
    <xf numFmtId="0" fontId="6" fillId="0" borderId="0" xfId="27" applyFont="1" applyAlignment="1">
      <alignment horizontal="center" vertical="center"/>
    </xf>
    <xf numFmtId="0" fontId="5" fillId="0" borderId="0" xfId="26" applyFont="1" applyAlignment="1">
      <alignment vertical="center" wrapText="1"/>
    </xf>
    <xf numFmtId="0" fontId="5" fillId="0" borderId="16" xfId="25" applyFont="1" applyBorder="1"/>
    <xf numFmtId="0" fontId="6" fillId="4" borderId="4" xfId="25" applyFont="1" applyFill="1" applyBorder="1" applyAlignment="1">
      <alignment horizontal="justify" vertical="top" wrapText="1"/>
    </xf>
    <xf numFmtId="0" fontId="6" fillId="4" borderId="4" xfId="25" applyFont="1" applyFill="1" applyBorder="1" applyAlignment="1">
      <alignment vertical="top" wrapText="1"/>
    </xf>
    <xf numFmtId="0" fontId="5" fillId="0" borderId="0" xfId="25" applyFont="1" applyAlignment="1">
      <alignment vertical="top" wrapText="1"/>
    </xf>
    <xf numFmtId="0" fontId="5" fillId="0" borderId="4" xfId="26" applyFont="1" applyBorder="1" applyAlignment="1">
      <alignment horizontal="left" vertical="center" wrapText="1"/>
    </xf>
    <xf numFmtId="168" fontId="5" fillId="0" borderId="4" xfId="26" applyNumberFormat="1" applyFont="1" applyBorder="1" applyAlignment="1">
      <alignment horizontal="center" vertical="center" wrapText="1"/>
    </xf>
    <xf numFmtId="0" fontId="5" fillId="0" borderId="0" xfId="26" applyFont="1" applyAlignment="1">
      <alignment horizontal="left" vertical="center" wrapText="1"/>
    </xf>
    <xf numFmtId="0" fontId="5" fillId="0" borderId="0" xfId="26" applyFont="1" applyAlignment="1">
      <alignment horizontal="center" vertical="center" wrapText="1"/>
    </xf>
    <xf numFmtId="2" fontId="5" fillId="0" borderId="0" xfId="26" applyNumberFormat="1" applyFont="1" applyAlignment="1">
      <alignment horizontal="center" vertical="center" wrapText="1"/>
    </xf>
    <xf numFmtId="14" fontId="5" fillId="0" borderId="0" xfId="25" applyNumberFormat="1" applyFont="1"/>
    <xf numFmtId="14" fontId="5" fillId="0" borderId="0" xfId="26" applyNumberFormat="1" applyFont="1" applyAlignment="1">
      <alignment horizontal="center" vertical="center" wrapText="1"/>
    </xf>
    <xf numFmtId="2" fontId="5" fillId="0" borderId="0" xfId="25" applyNumberFormat="1" applyFont="1"/>
    <xf numFmtId="0" fontId="5" fillId="0" borderId="0" xfId="25" applyFont="1" applyAlignment="1">
      <alignment vertical="top"/>
    </xf>
    <xf numFmtId="0" fontId="5" fillId="0" borderId="0" xfId="26" applyFont="1"/>
    <xf numFmtId="0" fontId="5" fillId="0" borderId="0" xfId="26" applyFont="1" applyAlignment="1">
      <alignment horizontal="center" vertical="center"/>
    </xf>
    <xf numFmtId="0" fontId="5" fillId="0" borderId="0" xfId="25" applyFont="1" applyAlignment="1">
      <alignment horizontal="center"/>
    </xf>
    <xf numFmtId="0" fontId="5" fillId="0" borderId="0" xfId="25" applyFont="1" applyAlignment="1">
      <alignment horizontal="center" vertical="center"/>
    </xf>
    <xf numFmtId="0" fontId="5" fillId="0" borderId="0" xfId="25" applyFont="1" applyAlignment="1">
      <alignment horizontal="center" vertical="center" wrapText="1"/>
    </xf>
    <xf numFmtId="0" fontId="6" fillId="0" borderId="0" xfId="25" applyFont="1"/>
    <xf numFmtId="0" fontId="5" fillId="0" borderId="0" xfId="25" applyFont="1" applyAlignment="1">
      <alignment vertical="center"/>
    </xf>
    <xf numFmtId="0" fontId="5" fillId="0" borderId="0" xfId="25" applyFont="1" applyAlignment="1">
      <alignment vertical="center" wrapText="1"/>
    </xf>
    <xf numFmtId="0" fontId="5" fillId="0" borderId="0" xfId="25" applyFont="1" applyAlignment="1">
      <alignment wrapText="1"/>
    </xf>
    <xf numFmtId="0" fontId="5" fillId="0" borderId="15" xfId="26" applyFont="1" applyBorder="1"/>
    <xf numFmtId="0" fontId="6" fillId="4" borderId="4" xfId="26" applyFont="1" applyFill="1" applyBorder="1" applyAlignment="1">
      <alignment horizontal="center"/>
    </xf>
    <xf numFmtId="0" fontId="6" fillId="0" borderId="4" xfId="26" quotePrefix="1" applyFont="1" applyBorder="1" applyAlignment="1">
      <alignment horizontal="center"/>
    </xf>
    <xf numFmtId="0" fontId="5" fillId="0" borderId="4" xfId="26" applyFont="1" applyBorder="1" applyAlignment="1">
      <alignment vertical="top" wrapText="1"/>
    </xf>
    <xf numFmtId="0" fontId="5" fillId="0" borderId="4" xfId="26" applyFont="1" applyBorder="1" applyAlignment="1">
      <alignment horizontal="center" vertical="top" wrapText="1"/>
    </xf>
    <xf numFmtId="0" fontId="5" fillId="0" borderId="4" xfId="26" applyFont="1" applyBorder="1"/>
    <xf numFmtId="0" fontId="5" fillId="0" borderId="4" xfId="26" applyFont="1" applyBorder="1" applyAlignment="1">
      <alignment horizontal="center"/>
    </xf>
    <xf numFmtId="2" fontId="5" fillId="0" borderId="4" xfId="26" applyNumberFormat="1" applyFont="1" applyBorder="1" applyAlignment="1">
      <alignment horizontal="center"/>
    </xf>
    <xf numFmtId="0" fontId="5" fillId="0" borderId="4" xfId="26" applyFont="1" applyBorder="1" applyAlignment="1">
      <alignment wrapText="1"/>
    </xf>
    <xf numFmtId="0" fontId="5" fillId="0" borderId="4" xfId="26" applyFont="1" applyBorder="1" applyAlignment="1">
      <alignment vertical="center"/>
    </xf>
    <xf numFmtId="0" fontId="5" fillId="0" borderId="4" xfId="26" applyFont="1" applyBorder="1" applyAlignment="1">
      <alignment horizontal="center" wrapText="1"/>
    </xf>
    <xf numFmtId="15" fontId="5" fillId="0" borderId="4" xfId="26" applyNumberFormat="1" applyFont="1" applyBorder="1" applyAlignment="1">
      <alignment horizontal="center" wrapText="1"/>
    </xf>
    <xf numFmtId="0" fontId="6" fillId="0" borderId="0" xfId="27" applyFont="1">
      <alignment vertical="center"/>
    </xf>
    <xf numFmtId="0" fontId="6" fillId="0" borderId="0" xfId="25" applyFont="1" applyAlignment="1">
      <alignment vertical="top"/>
    </xf>
    <xf numFmtId="0" fontId="6" fillId="0" borderId="0" xfId="25" applyFont="1" applyAlignment="1">
      <alignment horizontal="center" vertical="top"/>
    </xf>
    <xf numFmtId="0" fontId="6" fillId="4" borderId="4" xfId="25" applyFont="1" applyFill="1" applyBorder="1" applyAlignment="1">
      <alignment horizontal="center" vertical="top" wrapText="1"/>
    </xf>
    <xf numFmtId="0" fontId="5" fillId="0" borderId="4" xfId="25" applyFont="1" applyBorder="1"/>
    <xf numFmtId="0" fontId="6" fillId="0" borderId="4" xfId="25" applyFont="1" applyBorder="1" applyAlignment="1">
      <alignment horizontal="center" vertical="top" wrapText="1"/>
    </xf>
    <xf numFmtId="0" fontId="6" fillId="0" borderId="4" xfId="25" applyFont="1" applyBorder="1" applyAlignment="1">
      <alignment horizontal="left" vertical="top"/>
    </xf>
    <xf numFmtId="43" fontId="5" fillId="0" borderId="4" xfId="33" applyNumberFormat="1" applyFont="1" applyBorder="1"/>
    <xf numFmtId="0" fontId="5" fillId="0" borderId="4" xfId="25" applyFont="1" applyBorder="1" applyAlignment="1">
      <alignment wrapText="1"/>
    </xf>
    <xf numFmtId="0" fontId="6" fillId="0" borderId="21" xfId="25" applyFont="1" applyBorder="1" applyAlignment="1">
      <alignment horizontal="center" vertical="top" wrapText="1"/>
    </xf>
    <xf numFmtId="0" fontId="6" fillId="0" borderId="6" xfId="25" applyFont="1" applyBorder="1" applyAlignment="1">
      <alignment horizontal="left" vertical="top"/>
    </xf>
    <xf numFmtId="0" fontId="5" fillId="0" borderId="6" xfId="25" applyFont="1" applyBorder="1"/>
    <xf numFmtId="43" fontId="5" fillId="0" borderId="6" xfId="33" applyNumberFormat="1" applyFont="1" applyBorder="1"/>
    <xf numFmtId="0" fontId="5" fillId="0" borderId="6" xfId="25" applyFont="1" applyBorder="1" applyAlignment="1">
      <alignment wrapText="1"/>
    </xf>
    <xf numFmtId="0" fontId="6" fillId="8" borderId="6" xfId="25" applyFont="1" applyFill="1" applyBorder="1" applyAlignment="1">
      <alignment horizontal="left" vertical="top"/>
    </xf>
    <xf numFmtId="0" fontId="6" fillId="0" borderId="18" xfId="25" applyFont="1" applyBorder="1" applyAlignment="1">
      <alignment horizontal="center" vertical="top" wrapText="1"/>
    </xf>
    <xf numFmtId="2" fontId="6" fillId="0" borderId="19" xfId="26" quotePrefix="1" applyNumberFormat="1" applyFont="1" applyBorder="1" applyAlignment="1">
      <alignment horizontal="center" vertical="center" wrapText="1"/>
    </xf>
    <xf numFmtId="0" fontId="6" fillId="0" borderId="19" xfId="25" applyFont="1" applyBorder="1"/>
    <xf numFmtId="43" fontId="6" fillId="0" borderId="19" xfId="33" applyNumberFormat="1" applyFont="1" applyFill="1" applyBorder="1"/>
    <xf numFmtId="0" fontId="6" fillId="0" borderId="19" xfId="25" applyFont="1" applyBorder="1" applyAlignment="1">
      <alignment wrapText="1"/>
    </xf>
    <xf numFmtId="43" fontId="6" fillId="0" borderId="19" xfId="33" applyNumberFormat="1" applyFont="1" applyBorder="1"/>
    <xf numFmtId="43" fontId="5" fillId="0" borderId="0" xfId="33" applyNumberFormat="1" applyFont="1" applyBorder="1"/>
    <xf numFmtId="0" fontId="5" fillId="0" borderId="15" xfId="40" applyFont="1" applyBorder="1"/>
    <xf numFmtId="0" fontId="5" fillId="0" borderId="0" xfId="40" applyFont="1"/>
    <xf numFmtId="0" fontId="6" fillId="0" borderId="0" xfId="40" applyFont="1" applyAlignment="1">
      <alignment vertical="top"/>
    </xf>
    <xf numFmtId="0" fontId="6" fillId="0" borderId="0" xfId="40" applyFont="1" applyAlignment="1">
      <alignment horizontal="center" vertical="center"/>
    </xf>
    <xf numFmtId="0" fontId="6" fillId="0" borderId="0" xfId="40" applyFont="1" applyAlignment="1">
      <alignment horizontal="right"/>
    </xf>
    <xf numFmtId="0" fontId="6" fillId="4" borderId="4" xfId="40" applyFont="1" applyFill="1" applyBorder="1" applyAlignment="1">
      <alignment horizontal="center" vertical="top" wrapText="1"/>
    </xf>
    <xf numFmtId="0" fontId="5" fillId="0" borderId="0" xfId="40" applyFont="1" applyAlignment="1">
      <alignment horizontal="center"/>
    </xf>
    <xf numFmtId="0" fontId="5" fillId="0" borderId="4" xfId="40" applyFont="1" applyBorder="1"/>
    <xf numFmtId="0" fontId="5" fillId="0" borderId="4" xfId="40" applyFont="1" applyBorder="1" applyAlignment="1">
      <alignment horizontal="left" vertical="top" wrapText="1"/>
    </xf>
    <xf numFmtId="43" fontId="5" fillId="0" borderId="4" xfId="58" applyNumberFormat="1" applyFont="1" applyFill="1" applyBorder="1"/>
    <xf numFmtId="0" fontId="5" fillId="0" borderId="4" xfId="40" applyFont="1" applyBorder="1" applyAlignment="1">
      <alignment horizontal="left"/>
    </xf>
    <xf numFmtId="0" fontId="6" fillId="0" borderId="4" xfId="40" applyFont="1" applyBorder="1"/>
    <xf numFmtId="43" fontId="6" fillId="0" borderId="4" xfId="58" applyNumberFormat="1" applyFont="1" applyFill="1" applyBorder="1"/>
    <xf numFmtId="0" fontId="6" fillId="0" borderId="4" xfId="40" applyFont="1" applyBorder="1" applyAlignment="1">
      <alignment horizontal="left" vertical="top" wrapText="1"/>
    </xf>
    <xf numFmtId="2" fontId="5" fillId="0" borderId="0" xfId="40" applyNumberFormat="1" applyFont="1"/>
    <xf numFmtId="43" fontId="5" fillId="0" borderId="0" xfId="40" applyNumberFormat="1" applyFont="1"/>
    <xf numFmtId="10" fontId="5" fillId="0" borderId="0" xfId="30" applyNumberFormat="1" applyFont="1" applyBorder="1"/>
    <xf numFmtId="0" fontId="5" fillId="8" borderId="15" xfId="40" applyFont="1" applyFill="1" applyBorder="1"/>
    <xf numFmtId="0" fontId="5" fillId="8" borderId="0" xfId="40" applyFont="1" applyFill="1"/>
    <xf numFmtId="0" fontId="6" fillId="8" borderId="0" xfId="48" applyFont="1" applyFill="1">
      <alignment vertical="center"/>
    </xf>
    <xf numFmtId="0" fontId="27" fillId="8" borderId="0" xfId="40" applyFont="1" applyFill="1" applyAlignment="1">
      <alignment vertical="center"/>
    </xf>
    <xf numFmtId="0" fontId="31" fillId="8" borderId="0" xfId="40" applyFont="1" applyFill="1" applyAlignment="1">
      <alignment vertical="center"/>
    </xf>
    <xf numFmtId="0" fontId="27" fillId="8" borderId="0" xfId="40" applyFont="1" applyFill="1" applyAlignment="1">
      <alignment horizontal="center" vertical="center"/>
    </xf>
    <xf numFmtId="0" fontId="27" fillId="8" borderId="0" xfId="40" applyFont="1" applyFill="1"/>
    <xf numFmtId="0" fontId="6" fillId="8" borderId="0" xfId="25" applyFont="1" applyFill="1" applyAlignment="1">
      <alignment horizontal="center" vertical="top"/>
    </xf>
    <xf numFmtId="0" fontId="6" fillId="8" borderId="0" xfId="48" applyFont="1" applyFill="1" applyAlignment="1">
      <alignment horizontal="center" vertical="center"/>
    </xf>
    <xf numFmtId="0" fontId="6" fillId="9" borderId="4" xfId="40" applyFont="1" applyFill="1" applyBorder="1"/>
    <xf numFmtId="0" fontId="27" fillId="9" borderId="4" xfId="40" applyFont="1" applyFill="1" applyBorder="1"/>
    <xf numFmtId="0" fontId="6" fillId="9" borderId="4" xfId="40" applyFont="1" applyFill="1" applyBorder="1" applyAlignment="1">
      <alignment vertical="top" wrapText="1"/>
    </xf>
    <xf numFmtId="0" fontId="6" fillId="9" borderId="4" xfId="40" applyFont="1" applyFill="1" applyBorder="1" applyAlignment="1">
      <alignment horizontal="center" vertical="top" wrapText="1"/>
    </xf>
    <xf numFmtId="0" fontId="5" fillId="9" borderId="4" xfId="40" applyFont="1" applyFill="1" applyBorder="1"/>
    <xf numFmtId="0" fontId="5" fillId="8" borderId="4" xfId="40" applyFont="1" applyFill="1" applyBorder="1"/>
    <xf numFmtId="0" fontId="5" fillId="8" borderId="4" xfId="40" applyFont="1" applyFill="1" applyBorder="1" applyAlignment="1">
      <alignment horizontal="right"/>
    </xf>
    <xf numFmtId="0" fontId="6" fillId="8" borderId="4" xfId="40" applyFont="1" applyFill="1" applyBorder="1"/>
    <xf numFmtId="2" fontId="5" fillId="8" borderId="4" xfId="40" applyNumberFormat="1" applyFont="1" applyFill="1" applyBorder="1"/>
    <xf numFmtId="43" fontId="5" fillId="8" borderId="4" xfId="59" applyNumberFormat="1" applyFont="1" applyFill="1" applyBorder="1"/>
    <xf numFmtId="2" fontId="5" fillId="0" borderId="4" xfId="40" applyNumberFormat="1" applyFont="1" applyBorder="1"/>
    <xf numFmtId="43" fontId="5" fillId="0" borderId="4" xfId="59" applyNumberFormat="1" applyFont="1" applyFill="1" applyBorder="1"/>
    <xf numFmtId="2" fontId="27" fillId="8" borderId="0" xfId="40" applyNumberFormat="1" applyFont="1" applyFill="1"/>
    <xf numFmtId="2" fontId="6" fillId="8" borderId="4" xfId="40" applyNumberFormat="1" applyFont="1" applyFill="1" applyBorder="1"/>
    <xf numFmtId="43" fontId="6" fillId="8" borderId="4" xfId="59" applyNumberFormat="1" applyFont="1" applyFill="1" applyBorder="1"/>
    <xf numFmtId="0" fontId="31" fillId="8" borderId="0" xfId="40" applyFont="1" applyFill="1"/>
    <xf numFmtId="0" fontId="6" fillId="8" borderId="0" xfId="40" applyFont="1" applyFill="1"/>
    <xf numFmtId="43" fontId="5" fillId="0" borderId="4" xfId="59" applyNumberFormat="1" applyFont="1" applyBorder="1"/>
    <xf numFmtId="43" fontId="5" fillId="8" borderId="4" xfId="59" applyNumberFormat="1" applyFont="1" applyFill="1" applyBorder="1" applyAlignment="1">
      <alignment horizontal="right"/>
    </xf>
    <xf numFmtId="2" fontId="5" fillId="8" borderId="0" xfId="40" applyNumberFormat="1" applyFont="1" applyFill="1"/>
    <xf numFmtId="0" fontId="11" fillId="12" borderId="4" xfId="27" applyFont="1" applyFill="1" applyBorder="1">
      <alignment vertical="center"/>
    </xf>
    <xf numFmtId="0" fontId="16" fillId="0" borderId="4" xfId="27" applyFont="1" applyBorder="1" applyAlignment="1">
      <alignment horizontal="center" vertical="center"/>
    </xf>
    <xf numFmtId="0" fontId="16" fillId="0" borderId="4" xfId="27" applyFont="1" applyBorder="1">
      <alignment vertical="center"/>
    </xf>
    <xf numFmtId="0" fontId="5" fillId="0" borderId="0" xfId="27" applyFont="1">
      <alignment vertical="center"/>
    </xf>
    <xf numFmtId="0" fontId="5" fillId="0" borderId="0" xfId="27" applyFont="1" applyAlignment="1">
      <alignment horizontal="center" vertical="center"/>
    </xf>
    <xf numFmtId="0" fontId="16" fillId="12" borderId="4" xfId="14" applyFont="1" applyFill="1" applyBorder="1" applyAlignment="1">
      <alignment horizontal="center" vertical="center"/>
    </xf>
    <xf numFmtId="0" fontId="6" fillId="0" borderId="0" xfId="40" applyFont="1" applyAlignment="1">
      <alignment horizontal="left"/>
    </xf>
    <xf numFmtId="0" fontId="6" fillId="0" borderId="0" xfId="40" applyFont="1" applyAlignment="1">
      <alignment vertical="center"/>
    </xf>
    <xf numFmtId="0" fontId="6" fillId="0" borderId="0" xfId="27" applyFont="1" applyAlignment="1">
      <alignment horizontal="right" vertical="center"/>
    </xf>
    <xf numFmtId="0" fontId="5" fillId="0" borderId="4" xfId="40" applyFont="1" applyBorder="1" applyAlignment="1">
      <alignment horizontal="center" vertical="center"/>
    </xf>
    <xf numFmtId="0" fontId="5" fillId="0" borderId="4" xfId="40" applyFont="1" applyBorder="1" applyAlignment="1">
      <alignment vertical="center"/>
    </xf>
    <xf numFmtId="0" fontId="5" fillId="0" borderId="0" xfId="40" applyFont="1" applyAlignment="1">
      <alignment vertical="center"/>
    </xf>
    <xf numFmtId="0" fontId="5" fillId="0" borderId="4" xfId="40" applyFont="1" applyBorder="1" applyAlignment="1">
      <alignment horizontal="left" vertical="center"/>
    </xf>
    <xf numFmtId="0" fontId="5" fillId="0" borderId="0" xfId="40" applyFont="1" applyAlignment="1">
      <alignment horizontal="center" vertical="center"/>
    </xf>
    <xf numFmtId="0" fontId="6" fillId="0" borderId="0" xfId="40" applyFont="1" applyAlignment="1">
      <alignment horizontal="left" vertical="center" wrapText="1"/>
    </xf>
    <xf numFmtId="0" fontId="6" fillId="0" borderId="0" xfId="40" applyFont="1" applyAlignment="1">
      <alignment horizontal="center" vertical="center" wrapText="1"/>
    </xf>
    <xf numFmtId="0" fontId="6" fillId="0" borderId="0" xfId="40" applyFont="1" applyAlignment="1">
      <alignment horizontal="left" vertical="center"/>
    </xf>
    <xf numFmtId="0" fontId="16" fillId="8" borderId="4" xfId="14" applyFont="1" applyFill="1" applyBorder="1" applyAlignment="1">
      <alignment horizontal="left" vertical="center"/>
    </xf>
    <xf numFmtId="0" fontId="16" fillId="12" borderId="4" xfId="27" applyFont="1" applyFill="1" applyBorder="1" applyAlignment="1">
      <alignment horizontal="left" vertical="center"/>
    </xf>
    <xf numFmtId="0" fontId="16" fillId="0" borderId="4" xfId="27" applyFont="1" applyBorder="1" applyAlignment="1">
      <alignment horizontal="left" vertical="center"/>
    </xf>
    <xf numFmtId="0" fontId="6" fillId="8" borderId="0" xfId="10" applyFont="1" applyFill="1" applyAlignment="1">
      <alignment horizontal="center"/>
    </xf>
    <xf numFmtId="0" fontId="6" fillId="4" borderId="4" xfId="15" applyFont="1" applyFill="1" applyBorder="1" applyAlignment="1">
      <alignment horizontal="center" vertical="center"/>
    </xf>
    <xf numFmtId="0" fontId="6" fillId="4" borderId="12" xfId="15" applyFont="1" applyFill="1" applyBorder="1" applyAlignment="1">
      <alignment horizontal="center" vertical="center" wrapText="1"/>
    </xf>
    <xf numFmtId="0" fontId="6" fillId="0" borderId="0" xfId="15" applyFont="1" applyAlignment="1">
      <alignment horizontal="center" vertical="center"/>
    </xf>
    <xf numFmtId="0" fontId="6" fillId="0" borderId="0" xfId="10" applyFont="1" applyAlignment="1">
      <alignment horizontal="center" vertical="center"/>
    </xf>
    <xf numFmtId="0" fontId="6" fillId="4" borderId="4" xfId="10" applyFont="1" applyFill="1" applyBorder="1" applyAlignment="1">
      <alignment horizontal="center" vertical="center" wrapText="1"/>
    </xf>
    <xf numFmtId="0" fontId="6" fillId="0" borderId="0" xfId="10" applyFont="1" applyAlignment="1">
      <alignment horizontal="center" vertical="center" wrapText="1"/>
    </xf>
    <xf numFmtId="0" fontId="6" fillId="0" borderId="0" xfId="26" applyFont="1" applyAlignment="1">
      <alignment horizontal="center" vertical="center"/>
    </xf>
    <xf numFmtId="0" fontId="6" fillId="0" borderId="0" xfId="26" applyFont="1" applyAlignment="1">
      <alignment vertical="top"/>
    </xf>
    <xf numFmtId="0" fontId="30" fillId="0" borderId="0" xfId="26" applyFont="1" applyAlignment="1">
      <alignment horizontal="center" vertical="center"/>
    </xf>
    <xf numFmtId="0" fontId="6" fillId="0" borderId="0" xfId="26" applyFont="1"/>
    <xf numFmtId="0" fontId="5" fillId="4" borderId="4" xfId="26" applyFont="1" applyFill="1" applyBorder="1" applyAlignment="1">
      <alignment horizontal="center"/>
    </xf>
    <xf numFmtId="0" fontId="6" fillId="4" borderId="4" xfId="26" quotePrefix="1" applyFont="1" applyFill="1" applyBorder="1" applyAlignment="1">
      <alignment horizontal="center" vertical="top" wrapText="1"/>
    </xf>
    <xf numFmtId="0" fontId="6" fillId="4" borderId="4" xfId="26" applyFont="1" applyFill="1" applyBorder="1" applyAlignment="1">
      <alignment horizontal="center" vertical="top" wrapText="1"/>
    </xf>
    <xf numFmtId="0" fontId="6" fillId="0" borderId="4" xfId="26" applyFont="1" applyBorder="1" applyAlignment="1">
      <alignment horizontal="left" vertical="top" wrapText="1"/>
    </xf>
    <xf numFmtId="0" fontId="6" fillId="0" borderId="4" xfId="26" applyFont="1" applyBorder="1" applyAlignment="1">
      <alignment horizontal="center" vertical="top" wrapText="1"/>
    </xf>
    <xf numFmtId="2" fontId="12" fillId="0" borderId="0" xfId="26" applyNumberFormat="1" applyFont="1"/>
    <xf numFmtId="2" fontId="5" fillId="0" borderId="4" xfId="26" applyNumberFormat="1" applyFont="1" applyBorder="1"/>
    <xf numFmtId="9" fontId="34" fillId="0" borderId="0" xfId="30" applyFont="1" applyBorder="1"/>
    <xf numFmtId="0" fontId="34" fillId="0" borderId="0" xfId="26" applyFont="1"/>
    <xf numFmtId="0" fontId="6" fillId="0" borderId="4" xfId="26" applyFont="1" applyBorder="1"/>
    <xf numFmtId="0" fontId="6" fillId="0" borderId="4" xfId="26" applyFont="1" applyBorder="1" applyAlignment="1">
      <alignment horizontal="center"/>
    </xf>
    <xf numFmtId="2" fontId="6" fillId="0" borderId="4" xfId="26" applyNumberFormat="1" applyFont="1" applyBorder="1" applyAlignment="1">
      <alignment horizontal="center"/>
    </xf>
    <xf numFmtId="2" fontId="6" fillId="0" borderId="4" xfId="26" applyNumberFormat="1" applyFont="1" applyBorder="1"/>
    <xf numFmtId="10" fontId="34" fillId="0" borderId="0" xfId="30" applyNumberFormat="1" applyFont="1" applyBorder="1"/>
    <xf numFmtId="0" fontId="12" fillId="0" borderId="0" xfId="26" applyFont="1"/>
    <xf numFmtId="0" fontId="5" fillId="0" borderId="4" xfId="26" applyFont="1" applyBorder="1" applyAlignment="1">
      <alignment horizontal="right"/>
    </xf>
    <xf numFmtId="10" fontId="9" fillId="0" borderId="0" xfId="30" applyNumberFormat="1" applyFont="1" applyBorder="1"/>
    <xf numFmtId="0" fontId="9" fillId="0" borderId="0" xfId="26" applyFont="1"/>
    <xf numFmtId="0" fontId="5" fillId="8" borderId="4" xfId="26" applyFont="1" applyFill="1" applyBorder="1" applyAlignment="1">
      <alignment horizontal="right"/>
    </xf>
    <xf numFmtId="172" fontId="9" fillId="0" borderId="0" xfId="30" applyNumberFormat="1" applyFont="1" applyBorder="1"/>
    <xf numFmtId="2" fontId="9" fillId="0" borderId="0" xfId="26" applyNumberFormat="1" applyFont="1"/>
    <xf numFmtId="2" fontId="5" fillId="0" borderId="0" xfId="26" applyNumberFormat="1" applyFont="1"/>
    <xf numFmtId="171" fontId="9" fillId="0" borderId="0" xfId="26" applyNumberFormat="1" applyFont="1"/>
    <xf numFmtId="46" fontId="6" fillId="0" borderId="4" xfId="26" quotePrefix="1" applyNumberFormat="1" applyFont="1" applyBorder="1" applyAlignment="1">
      <alignment horizontal="center"/>
    </xf>
    <xf numFmtId="2" fontId="8" fillId="0" borderId="0" xfId="26" applyNumberFormat="1" applyFont="1"/>
    <xf numFmtId="0" fontId="6" fillId="0" borderId="4" xfId="26" applyFont="1" applyBorder="1" applyAlignment="1">
      <alignment wrapText="1"/>
    </xf>
    <xf numFmtId="0" fontId="5" fillId="0" borderId="0" xfId="26" applyFont="1" applyAlignment="1">
      <alignment horizontal="left" vertical="top"/>
    </xf>
    <xf numFmtId="46" fontId="35" fillId="0" borderId="0" xfId="26" applyNumberFormat="1" applyFont="1" applyAlignment="1">
      <alignment horizontal="left"/>
    </xf>
    <xf numFmtId="0" fontId="35" fillId="0" borderId="0" xfId="26" applyFont="1" applyAlignment="1">
      <alignment horizontal="center"/>
    </xf>
    <xf numFmtId="43" fontId="36" fillId="0" borderId="0" xfId="26" applyNumberFormat="1" applyFont="1" applyAlignment="1">
      <alignment horizontal="center"/>
    </xf>
    <xf numFmtId="9" fontId="36" fillId="0" borderId="0" xfId="30" quotePrefix="1" applyFont="1" applyFill="1" applyBorder="1" applyAlignment="1">
      <alignment horizontal="right"/>
    </xf>
    <xf numFmtId="43" fontId="36" fillId="0" borderId="0" xfId="32" applyNumberFormat="1" applyFont="1" applyFill="1" applyBorder="1" applyAlignment="1">
      <alignment horizontal="center"/>
    </xf>
    <xf numFmtId="43" fontId="5" fillId="0" borderId="0" xfId="32" applyNumberFormat="1" applyFont="1" applyFill="1" applyBorder="1"/>
    <xf numFmtId="173" fontId="5" fillId="0" borderId="0" xfId="26" applyNumberFormat="1" applyFont="1"/>
    <xf numFmtId="0" fontId="5" fillId="0" borderId="0" xfId="31" applyFont="1" applyAlignment="1">
      <alignment wrapText="1"/>
    </xf>
    <xf numFmtId="0" fontId="5" fillId="0" borderId="15" xfId="31" applyFont="1" applyBorder="1" applyAlignment="1">
      <alignment wrapText="1"/>
    </xf>
    <xf numFmtId="0" fontId="5" fillId="0" borderId="0" xfId="31" applyFont="1" applyAlignment="1">
      <alignment horizontal="center" wrapText="1"/>
    </xf>
    <xf numFmtId="0" fontId="30" fillId="0" borderId="0" xfId="26" applyFont="1" applyAlignment="1">
      <alignment vertical="center"/>
    </xf>
    <xf numFmtId="0" fontId="6" fillId="0" borderId="0" xfId="26" applyFont="1" applyAlignment="1">
      <alignment vertical="center"/>
    </xf>
    <xf numFmtId="0" fontId="30" fillId="9" borderId="4" xfId="26" applyFont="1" applyFill="1" applyBorder="1" applyAlignment="1">
      <alignment horizontal="center" vertical="center" wrapText="1"/>
    </xf>
    <xf numFmtId="1" fontId="30" fillId="9" borderId="4" xfId="26" applyNumberFormat="1" applyFont="1" applyFill="1" applyBorder="1" applyAlignment="1">
      <alignment horizontal="center" vertical="center" wrapText="1"/>
    </xf>
    <xf numFmtId="0" fontId="5" fillId="0" borderId="5" xfId="26" applyFont="1" applyBorder="1" applyAlignment="1">
      <alignment horizontal="center" vertical="center"/>
    </xf>
    <xf numFmtId="0" fontId="5" fillId="0" borderId="4" xfId="26" applyFont="1" applyBorder="1" applyAlignment="1">
      <alignment horizontal="center" vertical="center"/>
    </xf>
    <xf numFmtId="1" fontId="6" fillId="0" borderId="13" xfId="26" applyNumberFormat="1" applyFont="1" applyBorder="1" applyAlignment="1">
      <alignment horizontal="center" vertical="center"/>
    </xf>
    <xf numFmtId="2" fontId="5" fillId="0" borderId="17" xfId="26" applyNumberFormat="1" applyFont="1" applyBorder="1" applyAlignment="1">
      <alignment horizontal="center" vertical="center"/>
    </xf>
    <xf numFmtId="0" fontId="6" fillId="0" borderId="0" xfId="31" applyFont="1" applyAlignment="1">
      <alignment wrapText="1"/>
    </xf>
    <xf numFmtId="0" fontId="5" fillId="0" borderId="4" xfId="26" applyFont="1" applyBorder="1" applyAlignment="1">
      <alignment horizontal="center" vertical="center" wrapText="1"/>
    </xf>
    <xf numFmtId="2" fontId="5" fillId="0" borderId="4" xfId="26" applyNumberFormat="1" applyFont="1" applyBorder="1" applyAlignment="1">
      <alignment horizontal="center" vertical="center"/>
    </xf>
    <xf numFmtId="0" fontId="5" fillId="0" borderId="18" xfId="26" applyFont="1" applyBorder="1" applyAlignment="1">
      <alignment vertical="center"/>
    </xf>
    <xf numFmtId="0" fontId="5" fillId="0" borderId="19" xfId="26" applyFont="1" applyBorder="1" applyAlignment="1">
      <alignment horizontal="left" vertical="center" wrapText="1"/>
    </xf>
    <xf numFmtId="0" fontId="5" fillId="0" borderId="19" xfId="26" applyFont="1" applyBorder="1" applyAlignment="1">
      <alignment horizontal="center" vertical="center"/>
    </xf>
    <xf numFmtId="0" fontId="5" fillId="0" borderId="19" xfId="26" applyFont="1" applyBorder="1" applyAlignment="1">
      <alignment horizontal="left" vertical="center"/>
    </xf>
    <xf numFmtId="1" fontId="6" fillId="0" borderId="19" xfId="26" applyNumberFormat="1" applyFont="1" applyBorder="1" applyAlignment="1">
      <alignment horizontal="center" vertical="center"/>
    </xf>
    <xf numFmtId="2" fontId="5" fillId="0" borderId="20" xfId="26" applyNumberFormat="1" applyFont="1" applyBorder="1" applyAlignment="1">
      <alignment horizontal="center" vertical="center"/>
    </xf>
    <xf numFmtId="2" fontId="5" fillId="0" borderId="0" xfId="31" applyNumberFormat="1" applyFont="1" applyAlignment="1">
      <alignment wrapText="1"/>
    </xf>
    <xf numFmtId="171" fontId="34" fillId="0" borderId="0" xfId="31" applyNumberFormat="1" applyFont="1" applyAlignment="1">
      <alignment horizontal="center" wrapText="1"/>
    </xf>
    <xf numFmtId="2" fontId="5" fillId="0" borderId="0" xfId="31" applyNumberFormat="1" applyFont="1" applyAlignment="1">
      <alignment horizontal="center" wrapText="1"/>
    </xf>
    <xf numFmtId="171" fontId="5" fillId="0" borderId="0" xfId="31" applyNumberFormat="1" applyFont="1" applyAlignment="1">
      <alignment wrapText="1"/>
    </xf>
    <xf numFmtId="0" fontId="37" fillId="0" borderId="0" xfId="31" applyFont="1" applyAlignment="1">
      <alignment horizontal="center" wrapText="1"/>
    </xf>
    <xf numFmtId="2" fontId="37" fillId="0" borderId="0" xfId="31" applyNumberFormat="1" applyFont="1" applyAlignment="1">
      <alignment horizontal="center" wrapText="1"/>
    </xf>
    <xf numFmtId="171" fontId="37" fillId="0" borderId="0" xfId="31" applyNumberFormat="1" applyFont="1" applyAlignment="1">
      <alignment horizontal="center" wrapText="1"/>
    </xf>
    <xf numFmtId="170" fontId="6" fillId="0" borderId="0" xfId="29" applyNumberFormat="1" applyFont="1" applyAlignment="1">
      <alignment horizontal="center" wrapText="1"/>
    </xf>
    <xf numFmtId="170" fontId="5" fillId="0" borderId="0" xfId="31" applyNumberFormat="1" applyFont="1" applyAlignment="1">
      <alignment horizontal="center" wrapText="1"/>
    </xf>
    <xf numFmtId="0" fontId="5" fillId="0" borderId="15" xfId="25" applyFont="1" applyBorder="1" applyAlignment="1">
      <alignment vertical="center" wrapText="1"/>
    </xf>
    <xf numFmtId="0" fontId="6" fillId="0" borderId="0" xfId="25" applyFont="1" applyAlignment="1">
      <alignment horizontal="right" wrapText="1"/>
    </xf>
    <xf numFmtId="0" fontId="6" fillId="4" borderId="4" xfId="25" applyFont="1" applyFill="1" applyBorder="1" applyAlignment="1">
      <alignment horizontal="center" vertical="center" wrapText="1"/>
    </xf>
    <xf numFmtId="2" fontId="6" fillId="4" borderId="4" xfId="25" applyNumberFormat="1" applyFont="1" applyFill="1" applyBorder="1" applyAlignment="1">
      <alignment horizontal="center" vertical="center" wrapText="1"/>
    </xf>
    <xf numFmtId="169" fontId="6" fillId="0" borderId="4" xfId="25" quotePrefix="1" applyNumberFormat="1" applyFont="1" applyBorder="1" applyAlignment="1">
      <alignment horizontal="center" vertical="center" wrapText="1"/>
    </xf>
    <xf numFmtId="0" fontId="6" fillId="0" borderId="4" xfId="25" applyFont="1" applyBorder="1" applyAlignment="1">
      <alignment horizontal="justify" vertical="center" wrapText="1"/>
    </xf>
    <xf numFmtId="0" fontId="6" fillId="0" borderId="4" xfId="25" applyFont="1" applyBorder="1" applyAlignment="1">
      <alignment horizontal="justify" vertical="top"/>
    </xf>
    <xf numFmtId="43" fontId="6" fillId="0" borderId="4" xfId="28" applyNumberFormat="1" applyFont="1" applyFill="1" applyBorder="1" applyAlignment="1">
      <alignment horizontal="right" vertical="center"/>
    </xf>
    <xf numFmtId="0" fontId="6" fillId="0" borderId="4" xfId="25" applyFont="1" applyBorder="1" applyAlignment="1">
      <alignment wrapText="1"/>
    </xf>
    <xf numFmtId="169" fontId="5" fillId="0" borderId="4" xfId="25" applyNumberFormat="1" applyFont="1" applyBorder="1" applyAlignment="1">
      <alignment horizontal="center" vertical="center"/>
    </xf>
    <xf numFmtId="0" fontId="5" fillId="0" borderId="4" xfId="25" applyFont="1" applyBorder="1" applyAlignment="1">
      <alignment vertical="center" wrapText="1"/>
    </xf>
    <xf numFmtId="0" fontId="5" fillId="0" borderId="4" xfId="29" applyFont="1" applyBorder="1"/>
    <xf numFmtId="43" fontId="5" fillId="0" borderId="4" xfId="28" applyNumberFormat="1" applyFont="1" applyFill="1" applyBorder="1" applyAlignment="1">
      <alignment horizontal="right" vertical="center"/>
    </xf>
    <xf numFmtId="2" fontId="5" fillId="0" borderId="4" xfId="25" applyNumberFormat="1" applyFont="1" applyBorder="1" applyAlignment="1">
      <alignment wrapText="1"/>
    </xf>
    <xf numFmtId="0" fontId="5" fillId="0" borderId="4" xfId="29" applyFont="1" applyBorder="1" applyAlignment="1">
      <alignment vertical="center" wrapText="1"/>
    </xf>
    <xf numFmtId="0" fontId="5" fillId="0" borderId="4" xfId="25" applyFont="1" applyBorder="1" applyAlignment="1">
      <alignment horizontal="center" vertical="center"/>
    </xf>
    <xf numFmtId="0" fontId="6" fillId="0" borderId="4" xfId="29" applyFont="1" applyBorder="1"/>
    <xf numFmtId="2" fontId="6" fillId="0" borderId="4" xfId="25" applyNumberFormat="1" applyFont="1" applyBorder="1" applyAlignment="1">
      <alignment wrapText="1"/>
    </xf>
    <xf numFmtId="169" fontId="6" fillId="0" borderId="4" xfId="26" applyNumberFormat="1" applyFont="1" applyBorder="1" applyAlignment="1">
      <alignment horizontal="center" vertical="center"/>
    </xf>
    <xf numFmtId="0" fontId="6" fillId="0" borderId="4" xfId="29" applyFont="1" applyBorder="1" applyAlignment="1">
      <alignment vertical="center" wrapText="1"/>
    </xf>
    <xf numFmtId="169" fontId="5" fillId="0" borderId="4" xfId="26" applyNumberFormat="1" applyFont="1" applyBorder="1" applyAlignment="1">
      <alignment horizontal="center" vertical="center"/>
    </xf>
    <xf numFmtId="0" fontId="6" fillId="0" borderId="4" xfId="25" applyFont="1" applyBorder="1"/>
    <xf numFmtId="43" fontId="6" fillId="0" borderId="4" xfId="28" applyNumberFormat="1" applyFont="1" applyBorder="1" applyAlignment="1">
      <alignment horizontal="right" vertical="center"/>
    </xf>
    <xf numFmtId="43" fontId="5" fillId="0" borderId="4" xfId="28" applyNumberFormat="1" applyFont="1" applyBorder="1" applyAlignment="1">
      <alignment horizontal="right" vertical="center"/>
    </xf>
    <xf numFmtId="43" fontId="6" fillId="0" borderId="4" xfId="25" applyNumberFormat="1" applyFont="1" applyBorder="1" applyAlignment="1">
      <alignment wrapText="1"/>
    </xf>
    <xf numFmtId="0" fontId="6" fillId="0" borderId="4" xfId="26" applyFont="1" applyBorder="1" applyAlignment="1">
      <alignment vertical="center" wrapText="1"/>
    </xf>
    <xf numFmtId="0" fontId="5" fillId="0" borderId="4" xfId="26" applyFont="1" applyBorder="1" applyAlignment="1">
      <alignment vertical="center" wrapText="1"/>
    </xf>
    <xf numFmtId="43" fontId="6" fillId="0" borderId="4" xfId="25" applyNumberFormat="1" applyFont="1" applyBorder="1"/>
    <xf numFmtId="0" fontId="6" fillId="4" borderId="4" xfId="26" applyFont="1" applyFill="1" applyBorder="1" applyAlignment="1">
      <alignment horizontal="center" vertical="center"/>
    </xf>
    <xf numFmtId="0" fontId="6" fillId="4" borderId="4" xfId="26" applyFont="1" applyFill="1" applyBorder="1" applyAlignment="1">
      <alignment horizontal="center" vertical="center" wrapText="1"/>
    </xf>
    <xf numFmtId="0" fontId="38" fillId="0" borderId="4" xfId="26" applyFont="1" applyBorder="1" applyAlignment="1">
      <alignment horizontal="justify" vertical="top"/>
    </xf>
    <xf numFmtId="0" fontId="5" fillId="0" borderId="4" xfId="26" applyFont="1" applyBorder="1" applyAlignment="1">
      <alignment horizontal="justify" vertical="top"/>
    </xf>
    <xf numFmtId="0" fontId="6" fillId="0" borderId="4" xfId="26" applyFont="1" applyBorder="1" applyAlignment="1">
      <alignment horizontal="justify" vertical="top"/>
    </xf>
    <xf numFmtId="0" fontId="5" fillId="0" borderId="0" xfId="0" applyFont="1" applyAlignment="1">
      <alignment wrapText="1"/>
    </xf>
    <xf numFmtId="0" fontId="5" fillId="0" borderId="0" xfId="0" applyFont="1" applyAlignment="1">
      <alignment horizontal="center"/>
    </xf>
    <xf numFmtId="0" fontId="6" fillId="0" borderId="4" xfId="0" applyFont="1" applyBorder="1" applyAlignment="1">
      <alignment horizontal="left" vertical="top" wrapText="1"/>
    </xf>
    <xf numFmtId="0" fontId="6" fillId="0" borderId="4" xfId="0" applyFont="1" applyBorder="1" applyAlignment="1">
      <alignment vertical="top" wrapText="1"/>
    </xf>
    <xf numFmtId="0" fontId="6" fillId="0" borderId="4" xfId="0" applyFont="1" applyBorder="1" applyAlignment="1">
      <alignment horizontal="center" vertical="top"/>
    </xf>
    <xf numFmtId="0" fontId="6" fillId="0" borderId="0" xfId="15" applyFont="1" applyAlignment="1">
      <alignment horizontal="left" vertical="center"/>
    </xf>
    <xf numFmtId="0" fontId="35" fillId="5" borderId="0" xfId="10" applyFont="1" applyFill="1" applyAlignment="1">
      <alignment horizontal="center" vertical="center" wrapText="1"/>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horizontal="center"/>
    </xf>
    <xf numFmtId="0" fontId="6" fillId="4" borderId="4" xfId="27" applyFont="1" applyFill="1" applyBorder="1" applyAlignment="1">
      <alignment horizontal="center" vertical="center" wrapText="1"/>
    </xf>
    <xf numFmtId="0" fontId="6" fillId="4" borderId="4" xfId="27" applyFont="1" applyFill="1" applyBorder="1" applyAlignment="1">
      <alignment horizontal="center" vertical="center"/>
    </xf>
    <xf numFmtId="0" fontId="6" fillId="4" borderId="12" xfId="27" applyFont="1" applyFill="1" applyBorder="1" applyAlignment="1">
      <alignment horizontal="center" vertical="center" wrapText="1"/>
    </xf>
    <xf numFmtId="0" fontId="6" fillId="4" borderId="12" xfId="15" applyFont="1" applyFill="1" applyBorder="1" applyAlignment="1">
      <alignment horizontal="center" vertical="center"/>
    </xf>
    <xf numFmtId="0" fontId="6" fillId="9" borderId="4" xfId="27" applyFont="1" applyFill="1" applyBorder="1" applyAlignment="1">
      <alignment horizontal="center" vertical="center" wrapText="1"/>
    </xf>
    <xf numFmtId="0" fontId="5" fillId="0" borderId="4" xfId="40" applyFont="1" applyBorder="1" applyAlignment="1">
      <alignment horizontal="center"/>
    </xf>
    <xf numFmtId="0" fontId="6" fillId="4" borderId="4" xfId="40" applyFont="1" applyFill="1" applyBorder="1" applyAlignment="1">
      <alignment horizontal="center" vertical="center" wrapText="1"/>
    </xf>
    <xf numFmtId="0" fontId="6" fillId="4" borderId="6" xfId="40" applyFont="1" applyFill="1" applyBorder="1" applyAlignment="1">
      <alignment horizontal="center" vertical="center" wrapText="1"/>
    </xf>
    <xf numFmtId="0" fontId="6" fillId="4" borderId="4" xfId="40" quotePrefix="1" applyFont="1" applyFill="1" applyBorder="1" applyAlignment="1">
      <alignment horizontal="center" vertical="center" wrapText="1"/>
    </xf>
    <xf numFmtId="0" fontId="6" fillId="4" borderId="8" xfId="27" applyFont="1" applyFill="1" applyBorder="1" applyAlignment="1">
      <alignment horizontal="center" vertical="center" wrapText="1"/>
    </xf>
    <xf numFmtId="0" fontId="6" fillId="0" borderId="4" xfId="27" applyFont="1" applyBorder="1" applyAlignment="1">
      <alignment horizontal="center" vertical="center" wrapText="1"/>
    </xf>
    <xf numFmtId="0" fontId="6" fillId="0" borderId="8" xfId="27" applyFont="1" applyBorder="1" applyAlignment="1">
      <alignment horizontal="center" vertical="center" wrapText="1"/>
    </xf>
    <xf numFmtId="0" fontId="5" fillId="0" borderId="4" xfId="27" applyFont="1" applyBorder="1" applyAlignment="1">
      <alignment horizontal="center" vertical="top" wrapText="1"/>
    </xf>
    <xf numFmtId="0" fontId="5" fillId="0" borderId="4" xfId="27" applyFont="1" applyBorder="1" applyAlignment="1">
      <alignment vertical="top" wrapText="1"/>
    </xf>
    <xf numFmtId="0" fontId="5" fillId="0" borderId="4" xfId="27" applyFont="1" applyBorder="1">
      <alignment vertical="center"/>
    </xf>
    <xf numFmtId="0" fontId="5" fillId="0" borderId="4" xfId="27" applyFont="1" applyBorder="1" applyAlignment="1">
      <alignment horizontal="center" vertical="center" wrapText="1"/>
    </xf>
    <xf numFmtId="0" fontId="5" fillId="5" borderId="4" xfId="40" applyFont="1" applyFill="1" applyBorder="1" applyAlignment="1">
      <alignment horizontal="left" wrapText="1"/>
    </xf>
    <xf numFmtId="0" fontId="6" fillId="0" borderId="4" xfId="27" applyFont="1" applyBorder="1" applyAlignment="1">
      <alignment vertical="top" wrapText="1"/>
    </xf>
    <xf numFmtId="0" fontId="7" fillId="0" borderId="0" xfId="40" applyFont="1" applyAlignment="1">
      <alignment vertical="center" wrapText="1"/>
    </xf>
    <xf numFmtId="0" fontId="5" fillId="0" borderId="4" xfId="27" applyFont="1" applyBorder="1" applyAlignment="1">
      <alignment horizontal="center" vertical="center"/>
    </xf>
    <xf numFmtId="0" fontId="6" fillId="4" borderId="4" xfId="0" applyFont="1" applyFill="1" applyBorder="1" applyAlignment="1">
      <alignment horizontal="center" vertical="top" wrapText="1"/>
    </xf>
    <xf numFmtId="0" fontId="40" fillId="0" borderId="0" xfId="67" applyFont="1"/>
    <xf numFmtId="0" fontId="41" fillId="13" borderId="0" xfId="67" applyFont="1" applyFill="1" applyAlignment="1">
      <alignment horizontal="left"/>
    </xf>
    <xf numFmtId="0" fontId="41" fillId="14" borderId="4" xfId="67" applyFont="1" applyFill="1" applyBorder="1" applyAlignment="1">
      <alignment vertical="center"/>
    </xf>
    <xf numFmtId="0" fontId="41" fillId="14" borderId="4" xfId="67" applyFont="1" applyFill="1" applyBorder="1" applyAlignment="1">
      <alignment horizontal="left" vertical="center"/>
    </xf>
    <xf numFmtId="0" fontId="41" fillId="14" borderId="4" xfId="67" applyFont="1" applyFill="1" applyBorder="1" applyAlignment="1">
      <alignment vertical="center" wrapText="1"/>
    </xf>
    <xf numFmtId="0" fontId="41" fillId="14" borderId="4" xfId="67" applyFont="1" applyFill="1" applyBorder="1" applyAlignment="1">
      <alignment horizontal="center" vertical="center"/>
    </xf>
    <xf numFmtId="0" fontId="40" fillId="0" borderId="4" xfId="67" applyFont="1" applyBorder="1"/>
    <xf numFmtId="0" fontId="40" fillId="0" borderId="4" xfId="67" applyFont="1" applyBorder="1" applyAlignment="1">
      <alignment horizontal="left"/>
    </xf>
    <xf numFmtId="174" fontId="40" fillId="0" borderId="4" xfId="68" applyNumberFormat="1" applyFont="1" applyBorder="1"/>
    <xf numFmtId="175" fontId="40" fillId="0" borderId="4" xfId="69" applyNumberFormat="1" applyFont="1" applyBorder="1"/>
    <xf numFmtId="175" fontId="40" fillId="0" borderId="4" xfId="69" applyNumberFormat="1" applyFont="1" applyFill="1" applyBorder="1"/>
    <xf numFmtId="175" fontId="40" fillId="15" borderId="4" xfId="69" applyNumberFormat="1" applyFont="1" applyFill="1" applyBorder="1"/>
    <xf numFmtId="0" fontId="41" fillId="12" borderId="4" xfId="67" applyFont="1" applyFill="1" applyBorder="1"/>
    <xf numFmtId="0" fontId="41" fillId="12" borderId="4" xfId="67" applyFont="1" applyFill="1" applyBorder="1" applyAlignment="1">
      <alignment horizontal="left"/>
    </xf>
    <xf numFmtId="175" fontId="41" fillId="12" borderId="4" xfId="69" applyNumberFormat="1" applyFont="1" applyFill="1" applyBorder="1"/>
    <xf numFmtId="175" fontId="40" fillId="0" borderId="0" xfId="67" applyNumberFormat="1" applyFont="1"/>
    <xf numFmtId="0" fontId="40" fillId="0" borderId="0" xfId="67" applyFont="1" applyAlignment="1">
      <alignment vertical="center" wrapText="1"/>
    </xf>
    <xf numFmtId="0" fontId="41" fillId="0" borderId="0" xfId="67" applyFont="1" applyAlignment="1">
      <alignment vertical="center"/>
    </xf>
    <xf numFmtId="0" fontId="40" fillId="0" borderId="0" xfId="67" applyFont="1" applyAlignment="1">
      <alignment horizontal="left"/>
    </xf>
    <xf numFmtId="43" fontId="40" fillId="0" borderId="0" xfId="68" applyFont="1"/>
    <xf numFmtId="0" fontId="40" fillId="0" borderId="0" xfId="67" applyFont="1" applyAlignment="1">
      <alignment vertical="center"/>
    </xf>
    <xf numFmtId="164" fontId="40" fillId="0" borderId="0" xfId="67" applyNumberFormat="1" applyFont="1"/>
    <xf numFmtId="0" fontId="6" fillId="9" borderId="4" xfId="40" applyFont="1" applyFill="1" applyBorder="1" applyAlignment="1">
      <alignment horizontal="center" vertical="center" wrapText="1"/>
    </xf>
    <xf numFmtId="0" fontId="5" fillId="8" borderId="0" xfId="25" applyFont="1" applyFill="1"/>
    <xf numFmtId="43" fontId="5" fillId="8" borderId="0" xfId="33" applyNumberFormat="1" applyFont="1" applyFill="1" applyBorder="1"/>
    <xf numFmtId="0" fontId="5" fillId="8" borderId="0" xfId="25" applyFont="1" applyFill="1" applyAlignment="1">
      <alignment wrapText="1"/>
    </xf>
    <xf numFmtId="0" fontId="7" fillId="8" borderId="0" xfId="14" applyFont="1" applyFill="1">
      <alignment vertical="center"/>
    </xf>
    <xf numFmtId="0" fontId="5" fillId="8" borderId="0" xfId="14" applyFont="1" applyFill="1">
      <alignment vertical="center"/>
    </xf>
    <xf numFmtId="0" fontId="16" fillId="8" borderId="4" xfId="14" applyFont="1" applyFill="1" applyBorder="1" applyAlignment="1">
      <alignment horizontal="center" vertical="center"/>
    </xf>
    <xf numFmtId="0" fontId="5" fillId="8" borderId="0" xfId="10" applyFont="1" applyFill="1"/>
    <xf numFmtId="0" fontId="6" fillId="9" borderId="12" xfId="11" applyFont="1" applyFill="1" applyBorder="1" applyAlignment="1">
      <alignment vertical="center"/>
    </xf>
    <xf numFmtId="0" fontId="5" fillId="8" borderId="0" xfId="27" applyFont="1" applyFill="1">
      <alignment vertical="center"/>
    </xf>
    <xf numFmtId="0" fontId="6" fillId="8" borderId="0" xfId="40" applyFont="1" applyFill="1" applyAlignment="1">
      <alignment horizontal="left" vertical="top"/>
    </xf>
    <xf numFmtId="0" fontId="41" fillId="14" borderId="4" xfId="67" applyFont="1" applyFill="1" applyBorder="1" applyAlignment="1">
      <alignment horizontal="center" vertical="center" wrapText="1"/>
    </xf>
    <xf numFmtId="0" fontId="41" fillId="0" borderId="0" xfId="67" applyFont="1"/>
    <xf numFmtId="175" fontId="40" fillId="11" borderId="4" xfId="69" applyNumberFormat="1" applyFont="1" applyFill="1" applyBorder="1"/>
    <xf numFmtId="175" fontId="40" fillId="8" borderId="4" xfId="69" applyNumberFormat="1" applyFont="1" applyFill="1" applyBorder="1"/>
    <xf numFmtId="0" fontId="5" fillId="0" borderId="0" xfId="40" applyFont="1" applyAlignment="1">
      <alignment vertical="top"/>
    </xf>
    <xf numFmtId="0" fontId="6" fillId="0" borderId="0" xfId="40" applyFont="1"/>
    <xf numFmtId="0" fontId="6" fillId="0" borderId="0" xfId="40" applyFont="1" applyAlignment="1">
      <alignment horizontal="center"/>
    </xf>
    <xf numFmtId="0" fontId="6" fillId="0" borderId="0" xfId="27" applyFont="1" applyAlignment="1">
      <alignment horizontal="left" vertical="center"/>
    </xf>
    <xf numFmtId="0" fontId="6" fillId="9" borderId="6" xfId="40" applyFont="1" applyFill="1" applyBorder="1" applyAlignment="1">
      <alignment horizontal="center" vertical="center" wrapText="1"/>
    </xf>
    <xf numFmtId="0" fontId="6" fillId="0" borderId="8" xfId="27" applyFont="1" applyBorder="1" applyAlignment="1">
      <alignment horizontal="center" vertical="center"/>
    </xf>
    <xf numFmtId="0" fontId="6" fillId="0" borderId="6" xfId="40" applyFont="1" applyBorder="1" applyAlignment="1">
      <alignment horizontal="center" vertical="center" wrapText="1"/>
    </xf>
    <xf numFmtId="0" fontId="6" fillId="0" borderId="4" xfId="40" applyFont="1" applyBorder="1" applyAlignment="1">
      <alignment horizontal="center" vertical="center" wrapText="1"/>
    </xf>
    <xf numFmtId="0" fontId="6" fillId="0" borderId="4" xfId="27" applyFont="1" applyBorder="1">
      <alignment vertical="center"/>
    </xf>
    <xf numFmtId="0" fontId="6" fillId="0" borderId="0" xfId="40" applyFont="1" applyAlignment="1">
      <alignment horizontal="centerContinuous"/>
    </xf>
    <xf numFmtId="0" fontId="5" fillId="0" borderId="0" xfId="40" applyFont="1" applyAlignment="1">
      <alignment horizontal="centerContinuous"/>
    </xf>
    <xf numFmtId="0" fontId="8" fillId="0" borderId="0" xfId="40" applyFont="1" applyAlignment="1">
      <alignment horizontal="left"/>
    </xf>
    <xf numFmtId="0" fontId="5" fillId="0" borderId="4" xfId="40" applyFont="1" applyBorder="1" applyAlignment="1">
      <alignment horizontal="left" vertical="top"/>
    </xf>
    <xf numFmtId="0" fontId="5" fillId="0" borderId="4" xfId="40" applyFont="1" applyBorder="1" applyAlignment="1">
      <alignment vertical="top"/>
    </xf>
    <xf numFmtId="0" fontId="9" fillId="0" borderId="4" xfId="40" applyFont="1" applyBorder="1"/>
    <xf numFmtId="0" fontId="10" fillId="0" borderId="4" xfId="40" applyFont="1" applyBorder="1" applyAlignment="1">
      <alignment horizontal="left"/>
    </xf>
    <xf numFmtId="0" fontId="6" fillId="0" borderId="4" xfId="40" applyFont="1" applyBorder="1" applyAlignment="1">
      <alignment horizontal="left" vertical="top"/>
    </xf>
    <xf numFmtId="0" fontId="10" fillId="0" borderId="0" xfId="40" applyFont="1" applyAlignment="1">
      <alignment horizontal="left"/>
    </xf>
    <xf numFmtId="0" fontId="6" fillId="0" borderId="0" xfId="40" applyFont="1" applyAlignment="1">
      <alignment horizontal="left" vertical="top"/>
    </xf>
    <xf numFmtId="0" fontId="9" fillId="0" borderId="0" xfId="40" applyFont="1"/>
    <xf numFmtId="0" fontId="10" fillId="8" borderId="0" xfId="40" applyFont="1" applyFill="1" applyAlignment="1">
      <alignment horizontal="left"/>
    </xf>
    <xf numFmtId="0" fontId="5" fillId="8" borderId="4" xfId="40" applyFont="1" applyFill="1" applyBorder="1" applyAlignment="1">
      <alignment horizontal="left" vertical="top"/>
    </xf>
    <xf numFmtId="0" fontId="5" fillId="8" borderId="4" xfId="40" applyFont="1" applyFill="1" applyBorder="1" applyAlignment="1">
      <alignment horizontal="left" vertical="top" wrapText="1"/>
    </xf>
    <xf numFmtId="0" fontId="5" fillId="8" borderId="4" xfId="40" applyFont="1" applyFill="1" applyBorder="1" applyAlignment="1">
      <alignment vertical="top"/>
    </xf>
    <xf numFmtId="0" fontId="6" fillId="8" borderId="4" xfId="40" applyFont="1" applyFill="1" applyBorder="1" applyAlignment="1">
      <alignment horizontal="left" vertical="top"/>
    </xf>
    <xf numFmtId="0" fontId="6" fillId="8" borderId="0" xfId="40" applyFont="1" applyFill="1" applyAlignment="1">
      <alignment horizontal="centerContinuous"/>
    </xf>
    <xf numFmtId="0" fontId="35" fillId="0" borderId="0" xfId="27" applyFont="1">
      <alignment vertical="center"/>
    </xf>
    <xf numFmtId="0" fontId="29" fillId="0" borderId="4" xfId="72" applyFont="1" applyBorder="1" applyAlignment="1">
      <alignment vertical="center"/>
    </xf>
    <xf numFmtId="0" fontId="29" fillId="0" borderId="4" xfId="72" applyFont="1" applyBorder="1" applyAlignment="1">
      <alignment horizontal="center" vertical="center"/>
    </xf>
    <xf numFmtId="0" fontId="30" fillId="0" borderId="4" xfId="72" applyFont="1" applyBorder="1" applyAlignment="1">
      <alignment vertical="center"/>
    </xf>
    <xf numFmtId="0" fontId="30" fillId="0" borderId="4" xfId="72" applyFont="1" applyBorder="1" applyAlignment="1">
      <alignment horizontal="center" vertical="center"/>
    </xf>
    <xf numFmtId="0" fontId="30" fillId="0" borderId="0" xfId="72" applyFont="1" applyAlignment="1">
      <alignment vertical="center"/>
    </xf>
    <xf numFmtId="0" fontId="30" fillId="0" borderId="0" xfId="72" applyFont="1" applyAlignment="1">
      <alignment horizontal="center" vertical="center"/>
    </xf>
    <xf numFmtId="0" fontId="5" fillId="0" borderId="0" xfId="27" applyFont="1" applyAlignment="1">
      <alignment vertical="center" wrapText="1"/>
    </xf>
    <xf numFmtId="0" fontId="38" fillId="0" borderId="0" xfId="27" applyFont="1">
      <alignment vertical="center"/>
    </xf>
    <xf numFmtId="0" fontId="6" fillId="0" borderId="4" xfId="27" applyFont="1" applyBorder="1" applyAlignment="1">
      <alignment horizontal="center" vertical="top" wrapText="1"/>
    </xf>
    <xf numFmtId="0" fontId="16" fillId="0" borderId="4" xfId="27" applyFont="1" applyBorder="1" applyAlignment="1">
      <alignment vertical="center" wrapText="1"/>
    </xf>
    <xf numFmtId="0" fontId="6" fillId="18" borderId="4" xfId="0" applyFont="1" applyFill="1" applyBorder="1" applyAlignment="1">
      <alignment horizontal="center" vertical="center" wrapText="1"/>
    </xf>
    <xf numFmtId="0" fontId="44" fillId="0" borderId="0" xfId="0" applyFont="1"/>
    <xf numFmtId="0" fontId="5" fillId="0" borderId="4" xfId="0" applyFont="1" applyBorder="1" applyAlignment="1">
      <alignment horizontal="left"/>
    </xf>
    <xf numFmtId="0" fontId="6" fillId="0" borderId="4" xfId="0" applyFont="1" applyBorder="1" applyAlignment="1">
      <alignment horizontal="left" vertical="top"/>
    </xf>
    <xf numFmtId="0" fontId="5" fillId="0" borderId="0" xfId="0" applyFont="1" applyAlignment="1">
      <alignment horizontal="left"/>
    </xf>
    <xf numFmtId="0" fontId="6" fillId="0" borderId="0" xfId="0" applyFont="1" applyAlignment="1">
      <alignment horizontal="left" vertical="top"/>
    </xf>
    <xf numFmtId="0" fontId="6" fillId="17" borderId="0" xfId="0" applyFont="1" applyFill="1" applyAlignment="1">
      <alignment horizontal="left" vertical="top"/>
    </xf>
    <xf numFmtId="0" fontId="5" fillId="17" borderId="0" xfId="0" applyFont="1" applyFill="1" applyAlignment="1">
      <alignment horizontal="left"/>
    </xf>
    <xf numFmtId="0" fontId="46" fillId="19" borderId="4" xfId="0" applyFont="1" applyFill="1" applyBorder="1" applyAlignment="1">
      <alignment horizontal="center" vertical="center"/>
    </xf>
    <xf numFmtId="0" fontId="45" fillId="0" borderId="4" xfId="0" applyFont="1" applyBorder="1"/>
    <xf numFmtId="0" fontId="45" fillId="0" borderId="4" xfId="0" applyFont="1" applyBorder="1" applyAlignment="1">
      <alignment horizontal="left"/>
    </xf>
    <xf numFmtId="0" fontId="45" fillId="17" borderId="4" xfId="0" applyFont="1" applyFill="1" applyBorder="1"/>
    <xf numFmtId="0" fontId="45" fillId="20" borderId="4" xfId="0" applyFont="1" applyFill="1" applyBorder="1"/>
    <xf numFmtId="0" fontId="45" fillId="21" borderId="4" xfId="0" applyFont="1" applyFill="1" applyBorder="1"/>
    <xf numFmtId="0" fontId="44" fillId="0" borderId="4" xfId="0" applyFont="1" applyBorder="1" applyAlignment="1">
      <alignment vertical="center"/>
    </xf>
    <xf numFmtId="0" fontId="44" fillId="0" borderId="4" xfId="0" applyFont="1" applyBorder="1" applyAlignment="1">
      <alignment horizontal="center" vertical="center"/>
    </xf>
    <xf numFmtId="0" fontId="47" fillId="0" borderId="4" xfId="0" applyFont="1" applyBorder="1" applyAlignment="1">
      <alignment vertical="center"/>
    </xf>
    <xf numFmtId="0" fontId="47" fillId="0" borderId="4" xfId="0" applyFont="1" applyBorder="1" applyAlignment="1">
      <alignment horizontal="center" vertical="center"/>
    </xf>
    <xf numFmtId="43" fontId="7" fillId="0" borderId="4" xfId="74" applyFont="1" applyFill="1" applyBorder="1" applyAlignment="1">
      <alignment vertical="center"/>
    </xf>
    <xf numFmtId="43" fontId="16" fillId="0" borderId="4" xfId="75" applyFont="1" applyBorder="1" applyAlignment="1">
      <alignment horizontal="center" vertical="center"/>
    </xf>
    <xf numFmtId="43" fontId="5" fillId="0" borderId="4" xfId="75" applyFont="1" applyBorder="1" applyAlignment="1">
      <alignment vertical="center"/>
    </xf>
    <xf numFmtId="43" fontId="16" fillId="0" borderId="4" xfId="75" applyFont="1" applyBorder="1" applyAlignment="1">
      <alignment vertical="center"/>
    </xf>
    <xf numFmtId="43" fontId="5" fillId="11" borderId="4" xfId="75" applyFont="1" applyFill="1" applyBorder="1" applyAlignment="1">
      <alignment vertical="center"/>
    </xf>
    <xf numFmtId="43" fontId="11" fillId="0" borderId="4" xfId="75" applyFont="1" applyBorder="1" applyAlignment="1">
      <alignment vertical="center"/>
    </xf>
    <xf numFmtId="43" fontId="6" fillId="0" borderId="4" xfId="75" applyFont="1" applyBorder="1" applyAlignment="1">
      <alignment vertical="center"/>
    </xf>
    <xf numFmtId="43" fontId="16" fillId="11" borderId="4" xfId="75" applyFont="1" applyFill="1" applyBorder="1" applyAlignment="1">
      <alignment horizontal="center" vertical="center"/>
    </xf>
    <xf numFmtId="43" fontId="16" fillId="11" borderId="4" xfId="75" applyFont="1" applyFill="1" applyBorder="1" applyAlignment="1">
      <alignment vertical="center"/>
    </xf>
    <xf numFmtId="43" fontId="5" fillId="0" borderId="4" xfId="75" applyFont="1" applyBorder="1" applyAlignment="1">
      <alignment horizontal="center" vertical="center"/>
    </xf>
    <xf numFmtId="43" fontId="5" fillId="8" borderId="4" xfId="75" applyFont="1" applyFill="1" applyBorder="1" applyAlignment="1">
      <alignment horizontal="left"/>
    </xf>
    <xf numFmtId="43" fontId="5" fillId="0" borderId="4" xfId="75" applyFont="1" applyBorder="1" applyAlignment="1">
      <alignment vertical="top"/>
    </xf>
    <xf numFmtId="43" fontId="6" fillId="8" borderId="4" xfId="75" applyFont="1" applyFill="1" applyBorder="1" applyAlignment="1">
      <alignment horizontal="left"/>
    </xf>
    <xf numFmtId="43" fontId="5" fillId="0" borderId="4" xfId="75" applyFont="1" applyBorder="1"/>
    <xf numFmtId="43" fontId="6" fillId="0" borderId="4" xfId="75" applyFont="1" applyBorder="1"/>
    <xf numFmtId="174" fontId="6" fillId="0" borderId="4" xfId="75" applyNumberFormat="1" applyFont="1" applyBorder="1" applyAlignment="1">
      <alignment vertical="center"/>
    </xf>
    <xf numFmtId="174" fontId="5" fillId="0" borderId="4" xfId="75" applyNumberFormat="1" applyFont="1" applyBorder="1" applyAlignment="1">
      <alignment vertical="center"/>
    </xf>
    <xf numFmtId="174" fontId="5" fillId="0" borderId="4" xfId="75" applyNumberFormat="1" applyFont="1" applyBorder="1" applyAlignment="1">
      <alignment vertical="top" wrapText="1"/>
    </xf>
    <xf numFmtId="174" fontId="6" fillId="0" borderId="4" xfId="75" applyNumberFormat="1" applyFont="1" applyBorder="1" applyAlignment="1">
      <alignment vertical="top" wrapText="1"/>
    </xf>
    <xf numFmtId="174" fontId="5" fillId="0" borderId="4" xfId="75" applyNumberFormat="1" applyFont="1" applyBorder="1"/>
    <xf numFmtId="174" fontId="7" fillId="0" borderId="4" xfId="75" applyNumberFormat="1" applyFont="1" applyBorder="1" applyAlignment="1">
      <alignment vertical="top" wrapText="1"/>
    </xf>
    <xf numFmtId="43" fontId="5" fillId="0" borderId="10" xfId="75" applyFont="1" applyBorder="1" applyAlignment="1">
      <alignment horizontal="center" vertical="center" wrapText="1"/>
    </xf>
    <xf numFmtId="43" fontId="6" fillId="5" borderId="4" xfId="75" applyFont="1" applyFill="1" applyBorder="1" applyAlignment="1">
      <alignment horizontal="center" vertical="center"/>
    </xf>
    <xf numFmtId="43" fontId="6" fillId="5" borderId="7" xfId="75" applyFont="1" applyFill="1" applyBorder="1" applyAlignment="1">
      <alignment horizontal="center" vertical="center" wrapText="1"/>
    </xf>
    <xf numFmtId="43" fontId="6" fillId="0" borderId="4" xfId="75" applyFont="1" applyBorder="1" applyAlignment="1">
      <alignment horizontal="left" vertical="center"/>
    </xf>
    <xf numFmtId="43" fontId="5" fillId="0" borderId="7" xfId="75" applyFont="1" applyBorder="1" applyAlignment="1">
      <alignment vertical="center"/>
    </xf>
    <xf numFmtId="43" fontId="6" fillId="0" borderId="4" xfId="75" applyFont="1" applyBorder="1" applyAlignment="1">
      <alignment vertical="center" wrapText="1"/>
    </xf>
    <xf numFmtId="43" fontId="5" fillId="0" borderId="4" xfId="75" applyFont="1" applyBorder="1" applyAlignment="1">
      <alignment vertical="center" wrapText="1"/>
    </xf>
    <xf numFmtId="43" fontId="5" fillId="0" borderId="10" xfId="75" quotePrefix="1" applyFont="1" applyBorder="1" applyAlignment="1">
      <alignment horizontal="center" vertical="center" wrapText="1"/>
    </xf>
    <xf numFmtId="43" fontId="5" fillId="0" borderId="10" xfId="75" applyFont="1" applyBorder="1" applyAlignment="1">
      <alignment horizontal="center"/>
    </xf>
    <xf numFmtId="43" fontId="5" fillId="0" borderId="3" xfId="75" applyFont="1" applyBorder="1" applyAlignment="1">
      <alignment horizontal="center"/>
    </xf>
    <xf numFmtId="43" fontId="6" fillId="0" borderId="10" xfId="75" applyFont="1" applyBorder="1" applyAlignment="1">
      <alignment horizontal="center" vertical="center" wrapText="1"/>
    </xf>
    <xf numFmtId="43" fontId="6" fillId="0" borderId="4" xfId="75" applyFont="1" applyBorder="1" applyAlignment="1">
      <alignment horizontal="right"/>
    </xf>
    <xf numFmtId="43" fontId="6" fillId="0" borderId="7" xfId="75" applyFont="1" applyBorder="1" applyAlignment="1">
      <alignment horizontal="right"/>
    </xf>
    <xf numFmtId="43" fontId="6" fillId="0" borderId="7" xfId="75" applyFont="1" applyBorder="1" applyAlignment="1">
      <alignment vertical="center" wrapText="1"/>
    </xf>
    <xf numFmtId="43" fontId="6" fillId="0" borderId="7" xfId="75" applyFont="1" applyBorder="1" applyAlignment="1">
      <alignment horizontal="center" vertical="center" wrapText="1"/>
    </xf>
    <xf numFmtId="43" fontId="6" fillId="6" borderId="4" xfId="11" applyNumberFormat="1" applyFont="1" applyFill="1" applyBorder="1" applyAlignment="1">
      <alignment vertical="center" wrapText="1"/>
    </xf>
    <xf numFmtId="43" fontId="6" fillId="6" borderId="12" xfId="11" applyNumberFormat="1" applyFont="1" applyFill="1" applyBorder="1" applyAlignment="1">
      <alignment vertical="center" wrapText="1"/>
    </xf>
    <xf numFmtId="43" fontId="6" fillId="7" borderId="12" xfId="11" applyNumberFormat="1" applyFont="1" applyFill="1" applyBorder="1" applyAlignment="1">
      <alignment horizontal="left" vertical="center" wrapText="1"/>
    </xf>
    <xf numFmtId="43" fontId="6" fillId="9" borderId="4" xfId="75" applyFont="1" applyFill="1" applyBorder="1" applyAlignment="1">
      <alignment horizontal="center" vertical="center"/>
    </xf>
    <xf numFmtId="43" fontId="6" fillId="6" borderId="4" xfId="75" applyFont="1" applyFill="1" applyBorder="1" applyAlignment="1">
      <alignment horizontal="center" vertical="center"/>
    </xf>
    <xf numFmtId="43" fontId="5" fillId="0" borderId="4" xfId="75" applyFont="1" applyBorder="1" applyAlignment="1">
      <alignment horizontal="left" vertical="top"/>
    </xf>
    <xf numFmtId="43" fontId="5" fillId="17" borderId="4" xfId="75" applyFont="1" applyFill="1" applyBorder="1" applyAlignment="1">
      <alignment horizontal="left" vertical="top"/>
    </xf>
    <xf numFmtId="43" fontId="5" fillId="17" borderId="4" xfId="75" applyFont="1" applyFill="1" applyBorder="1" applyAlignment="1">
      <alignment horizontal="left" vertical="top" wrapText="1"/>
    </xf>
    <xf numFmtId="43" fontId="44" fillId="0" borderId="4" xfId="75" applyFont="1" applyBorder="1"/>
    <xf numFmtId="43" fontId="6" fillId="0" borderId="4" xfId="75" applyFont="1" applyBorder="1" applyAlignment="1">
      <alignment horizontal="left" vertical="top"/>
    </xf>
    <xf numFmtId="10" fontId="5" fillId="0" borderId="0" xfId="0" applyNumberFormat="1" applyFont="1"/>
    <xf numFmtId="9" fontId="5" fillId="0" borderId="0" xfId="0" applyNumberFormat="1" applyFont="1"/>
    <xf numFmtId="43" fontId="5" fillId="0" borderId="4" xfId="75" applyFont="1" applyBorder="1" applyAlignment="1">
      <alignment horizontal="left" vertical="top" wrapText="1"/>
    </xf>
    <xf numFmtId="43" fontId="6" fillId="0" borderId="4" xfId="40" applyNumberFormat="1" applyFont="1" applyBorder="1" applyAlignment="1">
      <alignment horizontal="left" vertical="top"/>
    </xf>
    <xf numFmtId="43" fontId="5" fillId="0" borderId="4" xfId="40" applyNumberFormat="1" applyFont="1" applyBorder="1" applyAlignment="1">
      <alignment horizontal="left" vertical="top"/>
    </xf>
    <xf numFmtId="43" fontId="5" fillId="0" borderId="4" xfId="40" applyNumberFormat="1" applyFont="1" applyBorder="1"/>
    <xf numFmtId="43" fontId="5" fillId="8" borderId="4" xfId="75" applyFont="1" applyFill="1" applyBorder="1" applyAlignment="1">
      <alignment horizontal="left" vertical="top"/>
    </xf>
    <xf numFmtId="43" fontId="5" fillId="8" borderId="4" xfId="75" applyFont="1" applyFill="1" applyBorder="1" applyAlignment="1">
      <alignment horizontal="left" vertical="top" wrapText="1"/>
    </xf>
    <xf numFmtId="43" fontId="9" fillId="0" borderId="4" xfId="75" applyFont="1" applyBorder="1"/>
    <xf numFmtId="43" fontId="5" fillId="5" borderId="4" xfId="10" applyNumberFormat="1" applyFont="1" applyFill="1" applyBorder="1" applyAlignment="1">
      <alignment horizontal="left"/>
    </xf>
    <xf numFmtId="43" fontId="6" fillId="5" borderId="4" xfId="10" applyNumberFormat="1" applyFont="1" applyFill="1" applyBorder="1" applyAlignment="1">
      <alignment horizontal="left"/>
    </xf>
    <xf numFmtId="43" fontId="5" fillId="0" borderId="4" xfId="15" applyNumberFormat="1" applyFont="1" applyBorder="1">
      <alignment vertical="center"/>
    </xf>
    <xf numFmtId="43" fontId="5" fillId="5" borderId="4" xfId="75" applyFont="1" applyFill="1" applyBorder="1" applyAlignment="1">
      <alignment horizontal="center"/>
    </xf>
    <xf numFmtId="43" fontId="5" fillId="5" borderId="4" xfId="75" applyFont="1" applyFill="1" applyBorder="1" applyAlignment="1">
      <alignment vertical="center"/>
    </xf>
    <xf numFmtId="43" fontId="5" fillId="8" borderId="4" xfId="75" applyFont="1" applyFill="1" applyBorder="1" applyAlignment="1">
      <alignment vertical="center"/>
    </xf>
    <xf numFmtId="43" fontId="6" fillId="5" borderId="4" xfId="75" applyFont="1" applyFill="1" applyBorder="1"/>
    <xf numFmtId="43" fontId="5" fillId="5" borderId="4" xfId="75" applyFont="1" applyFill="1" applyBorder="1"/>
    <xf numFmtId="43" fontId="5" fillId="5" borderId="4" xfId="75" applyFont="1" applyFill="1" applyBorder="1" applyAlignment="1">
      <alignment horizontal="left"/>
    </xf>
    <xf numFmtId="10" fontId="29" fillId="0" borderId="4" xfId="72" applyNumberFormat="1" applyFont="1" applyBorder="1" applyAlignment="1">
      <alignment vertical="center"/>
    </xf>
    <xf numFmtId="10" fontId="30" fillId="0" borderId="4" xfId="80" applyNumberFormat="1" applyFont="1" applyBorder="1" applyAlignment="1">
      <alignment vertical="center"/>
    </xf>
    <xf numFmtId="176" fontId="29" fillId="0" borderId="4" xfId="80" applyNumberFormat="1" applyFont="1" applyBorder="1" applyAlignment="1">
      <alignment vertical="center"/>
    </xf>
    <xf numFmtId="10" fontId="5" fillId="0" borderId="4" xfId="27" applyNumberFormat="1" applyFont="1" applyBorder="1">
      <alignment vertical="center"/>
    </xf>
    <xf numFmtId="10" fontId="5" fillId="0" borderId="4" xfId="80" applyNumberFormat="1" applyFont="1" applyBorder="1" applyAlignment="1">
      <alignment vertical="center"/>
    </xf>
    <xf numFmtId="43" fontId="5" fillId="0" borderId="4" xfId="75" applyFont="1" applyBorder="1" applyAlignment="1">
      <alignment vertical="top" wrapText="1"/>
    </xf>
    <xf numFmtId="43" fontId="5" fillId="5" borderId="4" xfId="75" applyFont="1" applyFill="1" applyBorder="1" applyAlignment="1">
      <alignment horizontal="left" wrapText="1"/>
    </xf>
    <xf numFmtId="43" fontId="6" fillId="0" borderId="4" xfId="75" applyFont="1" applyBorder="1" applyAlignment="1">
      <alignment vertical="top" wrapText="1"/>
    </xf>
    <xf numFmtId="10" fontId="5" fillId="0" borderId="4" xfId="80" applyNumberFormat="1" applyFont="1" applyBorder="1" applyAlignment="1">
      <alignment horizontal="right" vertical="center"/>
    </xf>
    <xf numFmtId="10" fontId="5" fillId="0" borderId="4" xfId="80" applyNumberFormat="1" applyFont="1" applyBorder="1" applyAlignment="1">
      <alignment horizontal="right" vertical="top" wrapText="1"/>
    </xf>
    <xf numFmtId="43" fontId="5" fillId="0" borderId="4" xfId="27" applyNumberFormat="1" applyFont="1" applyBorder="1">
      <alignment vertical="center"/>
    </xf>
    <xf numFmtId="43" fontId="6" fillId="0" borderId="4" xfId="27" applyNumberFormat="1" applyFont="1" applyBorder="1">
      <alignment vertical="center"/>
    </xf>
    <xf numFmtId="10" fontId="5" fillId="0" borderId="4" xfId="75" applyNumberFormat="1" applyFont="1" applyFill="1" applyBorder="1"/>
    <xf numFmtId="43" fontId="5" fillId="0" borderId="4" xfId="75" applyFont="1" applyFill="1" applyBorder="1" applyAlignment="1">
      <alignment horizontal="left"/>
    </xf>
    <xf numFmtId="10" fontId="5" fillId="0" borderId="4" xfId="80" applyNumberFormat="1" applyFont="1" applyFill="1" applyBorder="1"/>
    <xf numFmtId="10" fontId="5" fillId="0" borderId="4" xfId="75" applyNumberFormat="1" applyFont="1" applyFill="1" applyBorder="1" applyAlignment="1">
      <alignment vertical="center"/>
    </xf>
    <xf numFmtId="43" fontId="6" fillId="5" borderId="4" xfId="75" applyFont="1" applyFill="1" applyBorder="1" applyAlignment="1">
      <alignment vertical="center"/>
    </xf>
    <xf numFmtId="43" fontId="11" fillId="0" borderId="4" xfId="75" applyFont="1" applyBorder="1" applyAlignment="1">
      <alignment horizontal="center" vertical="center"/>
    </xf>
    <xf numFmtId="176" fontId="5" fillId="0" borderId="4" xfId="80" applyNumberFormat="1" applyFont="1" applyBorder="1" applyAlignment="1">
      <alignment vertical="center"/>
    </xf>
    <xf numFmtId="10" fontId="5" fillId="5" borderId="4" xfId="80" applyNumberFormat="1" applyFont="1" applyFill="1" applyBorder="1" applyAlignment="1">
      <alignment horizontal="right"/>
    </xf>
    <xf numFmtId="43" fontId="6" fillId="5" borderId="4" xfId="75" applyFont="1" applyFill="1" applyBorder="1" applyAlignment="1">
      <alignment horizontal="left"/>
    </xf>
    <xf numFmtId="43" fontId="5" fillId="0" borderId="4" xfId="75" applyFont="1" applyFill="1" applyBorder="1" applyAlignment="1">
      <alignment vertical="center"/>
    </xf>
    <xf numFmtId="0" fontId="5" fillId="5" borderId="4" xfId="10" applyFont="1" applyFill="1" applyBorder="1" applyAlignment="1">
      <alignment vertical="center"/>
    </xf>
    <xf numFmtId="10" fontId="5" fillId="5" borderId="4" xfId="10" applyNumberFormat="1" applyFont="1" applyFill="1" applyBorder="1" applyAlignment="1">
      <alignment vertical="center"/>
    </xf>
    <xf numFmtId="0" fontId="29" fillId="8" borderId="4" xfId="13" applyFont="1" applyFill="1" applyBorder="1" applyAlignment="1">
      <alignment vertical="center"/>
    </xf>
    <xf numFmtId="10" fontId="5" fillId="0" borderId="4" xfId="15" applyNumberFormat="1" applyFont="1" applyBorder="1">
      <alignment vertical="center"/>
    </xf>
    <xf numFmtId="10" fontId="5" fillId="5" borderId="4" xfId="75" applyNumberFormat="1" applyFont="1" applyFill="1" applyBorder="1" applyAlignment="1">
      <alignment vertical="center"/>
    </xf>
    <xf numFmtId="10" fontId="5" fillId="8" borderId="4" xfId="75" applyNumberFormat="1" applyFont="1" applyFill="1" applyBorder="1" applyAlignment="1">
      <alignment vertical="center"/>
    </xf>
    <xf numFmtId="10" fontId="5" fillId="5" borderId="4" xfId="75" applyNumberFormat="1" applyFont="1" applyFill="1" applyBorder="1"/>
    <xf numFmtId="0" fontId="5" fillId="8" borderId="4" xfId="75" applyNumberFormat="1" applyFont="1" applyFill="1" applyBorder="1" applyAlignment="1">
      <alignment vertical="center"/>
    </xf>
    <xf numFmtId="43" fontId="6" fillId="0" borderId="0" xfId="15" applyNumberFormat="1" applyFont="1" applyAlignment="1">
      <alignment horizontal="left" vertical="center"/>
    </xf>
    <xf numFmtId="0" fontId="5" fillId="0" borderId="4" xfId="10" applyFont="1" applyBorder="1" applyAlignment="1">
      <alignment vertical="center"/>
    </xf>
    <xf numFmtId="0" fontId="6" fillId="0" borderId="4" xfId="10" applyFont="1" applyBorder="1" applyAlignment="1">
      <alignment vertical="center"/>
    </xf>
    <xf numFmtId="43" fontId="5" fillId="5" borderId="4" xfId="75" quotePrefix="1" applyFont="1" applyFill="1" applyBorder="1" applyAlignment="1">
      <alignment horizontal="left" vertical="top" wrapText="1"/>
    </xf>
    <xf numFmtId="43" fontId="5" fillId="0" borderId="10" xfId="75" applyFont="1" applyFill="1" applyBorder="1" applyAlignment="1">
      <alignment horizontal="center"/>
    </xf>
    <xf numFmtId="43" fontId="5" fillId="0" borderId="6" xfId="75" applyFont="1" applyFill="1" applyBorder="1" applyAlignment="1">
      <alignment horizontal="center" vertical="center"/>
    </xf>
    <xf numFmtId="43" fontId="5" fillId="0" borderId="4" xfId="75" applyFont="1" applyFill="1" applyBorder="1" applyAlignment="1">
      <alignment horizontal="center" vertical="center"/>
    </xf>
    <xf numFmtId="43" fontId="6" fillId="0" borderId="4" xfId="75" applyFont="1" applyFill="1" applyBorder="1" applyAlignment="1">
      <alignment horizontal="left"/>
    </xf>
    <xf numFmtId="43" fontId="5" fillId="0" borderId="4" xfId="75" applyFont="1" applyFill="1" applyBorder="1"/>
    <xf numFmtId="43" fontId="16" fillId="0" borderId="4" xfId="75" applyFont="1" applyFill="1" applyBorder="1" applyAlignment="1">
      <alignment horizontal="center" vertical="center"/>
    </xf>
    <xf numFmtId="43" fontId="5" fillId="0" borderId="4" xfId="75" applyFont="1" applyFill="1" applyBorder="1" applyAlignment="1">
      <alignment horizontal="center"/>
    </xf>
    <xf numFmtId="0" fontId="5" fillId="5" borderId="4" xfId="10" applyFont="1" applyFill="1" applyBorder="1" applyAlignment="1">
      <alignment horizontal="right"/>
    </xf>
    <xf numFmtId="10" fontId="29" fillId="8" borderId="4" xfId="13" applyNumberFormat="1" applyFont="1" applyFill="1" applyBorder="1" applyAlignment="1">
      <alignment horizontal="right" vertical="center"/>
    </xf>
    <xf numFmtId="10" fontId="5" fillId="0" borderId="4" xfId="10" applyNumberFormat="1" applyFont="1" applyBorder="1" applyAlignment="1">
      <alignment horizontal="right"/>
    </xf>
    <xf numFmtId="43" fontId="5" fillId="0" borderId="4" xfId="10" applyNumberFormat="1" applyFont="1" applyBorder="1" applyAlignment="1">
      <alignment horizontal="left"/>
    </xf>
    <xf numFmtId="10" fontId="5" fillId="0" borderId="4" xfId="10" applyNumberFormat="1" applyFont="1" applyBorder="1" applyAlignment="1">
      <alignment horizontal="left"/>
    </xf>
    <xf numFmtId="43" fontId="5" fillId="0" borderId="4" xfId="75" applyFont="1" applyBorder="1" applyAlignment="1">
      <alignment horizontal="left"/>
    </xf>
    <xf numFmtId="43" fontId="5" fillId="0" borderId="4" xfId="75" applyFont="1" applyBorder="1" applyAlignment="1">
      <alignment horizontal="left" vertical="center"/>
    </xf>
    <xf numFmtId="10" fontId="16" fillId="0" borderId="4" xfId="40" applyNumberFormat="1" applyFont="1" applyBorder="1"/>
    <xf numFmtId="43" fontId="16" fillId="0" borderId="4" xfId="69" applyNumberFormat="1" applyFont="1" applyFill="1" applyBorder="1"/>
    <xf numFmtId="0" fontId="16" fillId="0" borderId="4" xfId="17" applyFont="1" applyBorder="1">
      <alignment vertical="center"/>
    </xf>
    <xf numFmtId="0" fontId="16" fillId="0" borderId="0" xfId="15" applyFont="1" applyAlignment="1">
      <alignment vertical="center" wrapText="1"/>
    </xf>
    <xf numFmtId="0" fontId="16" fillId="0" borderId="4" xfId="27" applyFont="1" applyBorder="1" applyAlignment="1">
      <alignment vertical="top" wrapText="1"/>
    </xf>
    <xf numFmtId="0" fontId="11" fillId="0" borderId="4" xfId="0" applyFont="1" applyBorder="1" applyAlignment="1">
      <alignment vertical="top" wrapText="1"/>
    </xf>
    <xf numFmtId="0" fontId="16" fillId="5" borderId="4" xfId="10" applyFont="1" applyFill="1" applyBorder="1" applyAlignment="1">
      <alignment horizontal="left"/>
    </xf>
    <xf numFmtId="0" fontId="16" fillId="0" borderId="4" xfId="0" applyFont="1" applyBorder="1" applyAlignment="1">
      <alignment horizontal="left" vertical="top" wrapText="1"/>
    </xf>
    <xf numFmtId="0" fontId="16" fillId="0" borderId="4" xfId="0" quotePrefix="1" applyFont="1" applyBorder="1" applyAlignment="1">
      <alignment horizontal="left" vertical="top" wrapText="1"/>
    </xf>
    <xf numFmtId="0" fontId="16" fillId="0" borderId="4" xfId="10" applyFont="1" applyBorder="1"/>
    <xf numFmtId="0" fontId="11" fillId="0" borderId="4" xfId="10" applyFont="1" applyBorder="1"/>
    <xf numFmtId="0" fontId="16" fillId="0" borderId="0" xfId="40" applyFont="1"/>
    <xf numFmtId="0" fontId="16" fillId="8" borderId="4" xfId="10" applyFont="1" applyFill="1" applyBorder="1" applyAlignment="1">
      <alignment horizontal="left"/>
    </xf>
    <xf numFmtId="0" fontId="11" fillId="0" borderId="4" xfId="11" applyFont="1" applyBorder="1" applyAlignment="1">
      <alignment vertical="center" wrapText="1"/>
    </xf>
    <xf numFmtId="9" fontId="5" fillId="0" borderId="4" xfId="10" applyNumberFormat="1" applyFont="1" applyBorder="1"/>
    <xf numFmtId="0" fontId="16" fillId="0" borderId="0" xfId="0" applyFont="1" applyAlignment="1">
      <alignment horizontal="center" vertical="center"/>
    </xf>
    <xf numFmtId="0" fontId="39" fillId="23" borderId="4" xfId="73" applyFont="1" applyFill="1" applyBorder="1" applyAlignment="1">
      <alignment horizontal="center" vertical="center" wrapText="1"/>
    </xf>
    <xf numFmtId="0" fontId="7" fillId="0" borderId="0" xfId="0" applyFont="1"/>
    <xf numFmtId="0" fontId="7" fillId="0" borderId="4" xfId="81" applyNumberFormat="1" applyFont="1" applyBorder="1" applyAlignment="1">
      <alignment horizontal="center" vertical="center" wrapText="1"/>
    </xf>
    <xf numFmtId="0" fontId="7" fillId="0" borderId="4" xfId="73" applyFont="1" applyBorder="1" applyAlignment="1">
      <alignment vertical="center" wrapText="1"/>
    </xf>
    <xf numFmtId="43" fontId="7" fillId="0" borderId="4" xfId="81" applyFont="1" applyFill="1" applyBorder="1" applyAlignment="1">
      <alignment vertical="center"/>
    </xf>
    <xf numFmtId="43" fontId="7" fillId="0" borderId="0" xfId="0" applyNumberFormat="1" applyFont="1"/>
    <xf numFmtId="0" fontId="39" fillId="9" borderId="4" xfId="81" applyNumberFormat="1" applyFont="1" applyFill="1" applyBorder="1" applyAlignment="1">
      <alignment horizontal="center" vertical="center" wrapText="1"/>
    </xf>
    <xf numFmtId="0" fontId="39" fillId="9" borderId="4" xfId="73" applyFont="1" applyFill="1" applyBorder="1" applyAlignment="1">
      <alignment vertical="center" wrapText="1"/>
    </xf>
    <xf numFmtId="43" fontId="39" fillId="9" borderId="4" xfId="81" applyFont="1" applyFill="1" applyBorder="1" applyAlignment="1">
      <alignment vertical="center"/>
    </xf>
    <xf numFmtId="0" fontId="39" fillId="24" borderId="4" xfId="0" applyFont="1" applyFill="1" applyBorder="1" applyAlignment="1">
      <alignment horizontal="center" vertical="center" wrapText="1"/>
    </xf>
    <xf numFmtId="0" fontId="7" fillId="25" borderId="4" xfId="0" applyFont="1" applyFill="1" applyBorder="1" applyAlignment="1">
      <alignment horizontal="center" vertical="center" wrapText="1"/>
    </xf>
    <xf numFmtId="0" fontId="7" fillId="25" borderId="4" xfId="0" applyFont="1" applyFill="1" applyBorder="1" applyAlignment="1">
      <alignment horizontal="justify" vertical="center" wrapText="1"/>
    </xf>
    <xf numFmtId="0" fontId="39" fillId="25" borderId="4" xfId="0" applyFont="1" applyFill="1" applyBorder="1" applyAlignment="1">
      <alignment horizontal="center" vertical="center" wrapText="1"/>
    </xf>
    <xf numFmtId="0" fontId="39" fillId="25" borderId="4" xfId="0" applyFont="1" applyFill="1" applyBorder="1" applyAlignment="1">
      <alignment horizontal="justify" vertical="center" wrapText="1"/>
    </xf>
    <xf numFmtId="43" fontId="7" fillId="0" borderId="4" xfId="37" applyFont="1" applyFill="1" applyBorder="1" applyAlignment="1">
      <alignment horizontal="right" vertical="center" wrapText="1"/>
    </xf>
    <xf numFmtId="43" fontId="39" fillId="0" borderId="4" xfId="37" applyFont="1" applyFill="1" applyBorder="1" applyAlignment="1">
      <alignment horizontal="right" vertical="center" wrapText="1"/>
    </xf>
    <xf numFmtId="15" fontId="5" fillId="0" borderId="4" xfId="40" applyNumberFormat="1" applyFont="1" applyBorder="1"/>
    <xf numFmtId="10" fontId="5" fillId="0" borderId="4" xfId="40" applyNumberFormat="1" applyFont="1" applyBorder="1"/>
    <xf numFmtId="15" fontId="5" fillId="0" borderId="4" xfId="27" applyNumberFormat="1" applyFont="1" applyBorder="1" applyAlignment="1">
      <alignment vertical="center" wrapText="1"/>
    </xf>
    <xf numFmtId="10" fontId="5" fillId="0" borderId="4" xfId="27" applyNumberFormat="1" applyFont="1" applyBorder="1" applyAlignment="1">
      <alignment vertical="center" wrapText="1"/>
    </xf>
    <xf numFmtId="0" fontId="49" fillId="22" borderId="0" xfId="45" applyFont="1" applyFill="1"/>
    <xf numFmtId="0" fontId="50" fillId="17" borderId="0" xfId="45" applyFont="1" applyFill="1"/>
    <xf numFmtId="0" fontId="49" fillId="23" borderId="4" xfId="45" applyFont="1" applyFill="1" applyBorder="1" applyAlignment="1">
      <alignment horizontal="center" vertical="top"/>
    </xf>
    <xf numFmtId="0" fontId="50" fillId="17" borderId="4" xfId="45" applyFont="1" applyFill="1" applyBorder="1"/>
    <xf numFmtId="43" fontId="50" fillId="17" borderId="4" xfId="37" applyFont="1" applyFill="1" applyBorder="1"/>
    <xf numFmtId="10" fontId="50" fillId="17" borderId="4" xfId="30" applyNumberFormat="1" applyFont="1" applyFill="1" applyBorder="1"/>
    <xf numFmtId="43" fontId="49" fillId="17" borderId="4" xfId="37" applyFont="1" applyFill="1" applyBorder="1"/>
    <xf numFmtId="0" fontId="51" fillId="8" borderId="0" xfId="45" applyFont="1" applyFill="1"/>
    <xf numFmtId="0" fontId="51" fillId="8" borderId="0" xfId="76" applyFont="1" applyFill="1"/>
    <xf numFmtId="0" fontId="51" fillId="8" borderId="0" xfId="76" applyFont="1" applyFill="1" applyAlignment="1">
      <alignment horizontal="left"/>
    </xf>
    <xf numFmtId="0" fontId="51" fillId="0" borderId="0" xfId="76" applyFont="1"/>
    <xf numFmtId="0" fontId="52" fillId="13" borderId="0" xfId="76" applyFont="1" applyFill="1" applyAlignment="1">
      <alignment horizontal="left"/>
    </xf>
    <xf numFmtId="0" fontId="39" fillId="9" borderId="4" xfId="76" applyFont="1" applyFill="1" applyBorder="1" applyAlignment="1">
      <alignment vertical="center"/>
    </xf>
    <xf numFmtId="0" fontId="39" fillId="9" borderId="4" xfId="76" applyFont="1" applyFill="1" applyBorder="1" applyAlignment="1">
      <alignment vertical="center" wrapText="1"/>
    </xf>
    <xf numFmtId="0" fontId="39" fillId="9" borderId="4" xfId="76" applyFont="1" applyFill="1" applyBorder="1" applyAlignment="1">
      <alignment horizontal="center" vertical="center" wrapText="1"/>
    </xf>
    <xf numFmtId="0" fontId="39" fillId="9" borderId="4" xfId="76" applyFont="1" applyFill="1" applyBorder="1" applyAlignment="1">
      <alignment horizontal="center" vertical="center"/>
    </xf>
    <xf numFmtId="0" fontId="51" fillId="0" borderId="4" xfId="76" applyFont="1" applyBorder="1"/>
    <xf numFmtId="0" fontId="51" fillId="0" borderId="4" xfId="76" applyFont="1" applyBorder="1" applyAlignment="1">
      <alignment horizontal="left"/>
    </xf>
    <xf numFmtId="43" fontId="51" fillId="0" borderId="4" xfId="77" applyFont="1" applyBorder="1"/>
    <xf numFmtId="175" fontId="51" fillId="0" borderId="4" xfId="69" applyNumberFormat="1" applyFont="1" applyBorder="1"/>
    <xf numFmtId="175" fontId="51" fillId="8" borderId="4" xfId="69" applyNumberFormat="1" applyFont="1" applyFill="1" applyBorder="1"/>
    <xf numFmtId="175" fontId="51" fillId="0" borderId="4" xfId="69" applyNumberFormat="1" applyFont="1" applyFill="1" applyBorder="1"/>
    <xf numFmtId="43" fontId="51" fillId="0" borderId="4" xfId="76" applyNumberFormat="1" applyFont="1" applyBorder="1"/>
    <xf numFmtId="10" fontId="51" fillId="0" borderId="4" xfId="30" applyNumberFormat="1" applyFont="1" applyBorder="1"/>
    <xf numFmtId="165" fontId="51" fillId="0" borderId="4" xfId="69" applyFont="1" applyFill="1" applyBorder="1"/>
    <xf numFmtId="43" fontId="51" fillId="0" borderId="4" xfId="78" applyFont="1" applyFill="1" applyBorder="1" applyAlignment="1">
      <alignment vertical="center"/>
    </xf>
    <xf numFmtId="10" fontId="51" fillId="0" borderId="4" xfId="69" applyNumberFormat="1" applyFont="1" applyFill="1" applyBorder="1"/>
    <xf numFmtId="43" fontId="51" fillId="0" borderId="4" xfId="69" applyNumberFormat="1" applyFont="1" applyFill="1" applyBorder="1"/>
    <xf numFmtId="0" fontId="52" fillId="12" borderId="4" xfId="76" applyFont="1" applyFill="1" applyBorder="1"/>
    <xf numFmtId="0" fontId="52" fillId="12" borderId="4" xfId="76" applyFont="1" applyFill="1" applyBorder="1" applyAlignment="1">
      <alignment horizontal="left"/>
    </xf>
    <xf numFmtId="43" fontId="52" fillId="12" borderId="4" xfId="82" applyFont="1" applyFill="1" applyBorder="1"/>
    <xf numFmtId="43" fontId="51" fillId="8" borderId="4" xfId="82" applyFont="1" applyFill="1" applyBorder="1"/>
    <xf numFmtId="10" fontId="52" fillId="12" borderId="4" xfId="69" applyNumberFormat="1" applyFont="1" applyFill="1" applyBorder="1"/>
    <xf numFmtId="0" fontId="53" fillId="0" borderId="4" xfId="76" applyFont="1" applyBorder="1" applyAlignment="1">
      <alignment vertical="center" wrapText="1"/>
    </xf>
    <xf numFmtId="0" fontId="51" fillId="0" borderId="0" xfId="76" applyFont="1" applyAlignment="1">
      <alignment wrapText="1"/>
    </xf>
    <xf numFmtId="0" fontId="51" fillId="0" borderId="0" xfId="76" applyFont="1" applyAlignment="1">
      <alignment vertical="center" wrapText="1"/>
    </xf>
    <xf numFmtId="0" fontId="52" fillId="0" borderId="0" xfId="76" applyFont="1" applyAlignment="1">
      <alignment vertical="center" wrapText="1"/>
    </xf>
    <xf numFmtId="10" fontId="51" fillId="0" borderId="4" xfId="76" applyNumberFormat="1" applyFont="1" applyBorder="1"/>
    <xf numFmtId="0" fontId="51" fillId="0" borderId="0" xfId="76" applyFont="1" applyAlignment="1">
      <alignment horizontal="left"/>
    </xf>
    <xf numFmtId="43" fontId="51" fillId="0" borderId="0" xfId="77" applyFont="1"/>
    <xf numFmtId="0" fontId="39" fillId="9" borderId="4" xfId="76" applyFont="1" applyFill="1" applyBorder="1" applyAlignment="1">
      <alignment horizontal="left" vertical="center"/>
    </xf>
    <xf numFmtId="0" fontId="51" fillId="0" borderId="0" xfId="76" applyFont="1" applyAlignment="1">
      <alignment vertical="center"/>
    </xf>
    <xf numFmtId="165" fontId="51" fillId="0" borderId="4" xfId="76" applyNumberFormat="1" applyFont="1" applyBorder="1"/>
    <xf numFmtId="175" fontId="51" fillId="0" borderId="0" xfId="76" applyNumberFormat="1" applyFont="1"/>
    <xf numFmtId="175" fontId="51" fillId="0" borderId="4" xfId="76" applyNumberFormat="1" applyFont="1" applyBorder="1"/>
    <xf numFmtId="43" fontId="51" fillId="0" borderId="4" xfId="82" applyFont="1" applyBorder="1"/>
    <xf numFmtId="43" fontId="51" fillId="0" borderId="4" xfId="82" applyFont="1" applyFill="1" applyBorder="1"/>
    <xf numFmtId="0" fontId="39" fillId="9" borderId="6" xfId="40" applyFont="1" applyFill="1" applyBorder="1" applyAlignment="1">
      <alignment horizontal="center" vertical="center" wrapText="1"/>
    </xf>
    <xf numFmtId="43" fontId="7" fillId="0" borderId="4" xfId="75" applyFont="1" applyBorder="1" applyAlignment="1">
      <alignment vertical="center"/>
    </xf>
    <xf numFmtId="43" fontId="7" fillId="0" borderId="4" xfId="75" applyFont="1" applyFill="1" applyBorder="1" applyAlignment="1">
      <alignment vertical="center"/>
    </xf>
    <xf numFmtId="43" fontId="39" fillId="0" borderId="4" xfId="75" applyFont="1" applyBorder="1" applyAlignment="1">
      <alignment vertical="center"/>
    </xf>
    <xf numFmtId="43" fontId="7" fillId="0" borderId="4" xfId="81" applyFont="1" applyBorder="1" applyAlignment="1">
      <alignment vertical="center"/>
    </xf>
    <xf numFmtId="43" fontId="39" fillId="0" borderId="4" xfId="81" applyFont="1" applyBorder="1" applyAlignment="1">
      <alignment vertical="center"/>
    </xf>
    <xf numFmtId="2" fontId="7" fillId="0" borderId="4" xfId="27" applyNumberFormat="1" applyFont="1" applyBorder="1" applyAlignment="1">
      <alignment horizontal="right" vertical="center"/>
    </xf>
    <xf numFmtId="164" fontId="7" fillId="0" borderId="4" xfId="27" applyNumberFormat="1" applyFont="1" applyBorder="1" applyAlignment="1">
      <alignment horizontal="right" vertical="top"/>
    </xf>
    <xf numFmtId="2" fontId="7" fillId="0" borderId="4" xfId="27" applyNumberFormat="1" applyFont="1" applyBorder="1">
      <alignment vertical="center"/>
    </xf>
    <xf numFmtId="9" fontId="7" fillId="0" borderId="4" xfId="30" applyFont="1" applyFill="1" applyBorder="1" applyAlignment="1">
      <alignment horizontal="right" vertical="center"/>
    </xf>
    <xf numFmtId="4" fontId="7" fillId="0" borderId="4" xfId="27" applyNumberFormat="1" applyFont="1" applyBorder="1" applyAlignment="1">
      <alignment horizontal="right" vertical="top"/>
    </xf>
    <xf numFmtId="4" fontId="7" fillId="0" borderId="4" xfId="27" applyNumberFormat="1" applyFont="1" applyBorder="1" applyAlignment="1">
      <alignment horizontal="right" vertical="center"/>
    </xf>
    <xf numFmtId="43" fontId="7" fillId="0" borderId="4" xfId="81" applyFont="1" applyFill="1" applyBorder="1" applyAlignment="1" applyProtection="1"/>
    <xf numFmtId="10" fontId="7" fillId="0" borderId="4" xfId="30" applyNumberFormat="1" applyFont="1" applyFill="1" applyBorder="1" applyAlignment="1" applyProtection="1"/>
    <xf numFmtId="10" fontId="7" fillId="8" borderId="4" xfId="30" applyNumberFormat="1" applyFont="1" applyFill="1" applyBorder="1" applyAlignment="1" applyProtection="1"/>
    <xf numFmtId="0" fontId="7" fillId="0" borderId="4" xfId="40" quotePrefix="1" applyFont="1" applyBorder="1" applyAlignment="1">
      <alignment horizontal="center" vertical="top" wrapText="1"/>
    </xf>
    <xf numFmtId="0" fontId="7" fillId="0" borderId="4" xfId="0" quotePrefix="1" applyFont="1" applyBorder="1" applyAlignment="1">
      <alignment horizontal="left" vertical="top" wrapText="1"/>
    </xf>
    <xf numFmtId="0" fontId="7" fillId="0" borderId="4" xfId="40" applyFont="1" applyBorder="1" applyAlignment="1">
      <alignment horizontal="center" vertical="top"/>
    </xf>
    <xf numFmtId="0" fontId="7" fillId="0" borderId="4" xfId="0" applyFont="1" applyBorder="1" applyAlignment="1">
      <alignment horizontal="left" vertical="top" wrapText="1"/>
    </xf>
    <xf numFmtId="0" fontId="54" fillId="0" borderId="4" xfId="40" applyFont="1" applyBorder="1" applyAlignment="1">
      <alignment horizontal="left"/>
    </xf>
    <xf numFmtId="0" fontId="39" fillId="0" borderId="4" xfId="40" applyFont="1" applyBorder="1" applyAlignment="1">
      <alignment horizontal="left" vertical="top"/>
    </xf>
    <xf numFmtId="43" fontId="5" fillId="0" borderId="4" xfId="75" applyFont="1" applyBorder="1" applyAlignment="1">
      <alignment horizontal="center" vertical="center" wrapText="1"/>
    </xf>
    <xf numFmtId="174" fontId="7" fillId="0" borderId="4" xfId="75" applyNumberFormat="1" applyFont="1" applyBorder="1"/>
    <xf numFmtId="43" fontId="5" fillId="8" borderId="4" xfId="75" applyFont="1" applyFill="1" applyBorder="1" applyAlignment="1">
      <alignment horizontal="center" wrapText="1"/>
    </xf>
    <xf numFmtId="43" fontId="5" fillId="0" borderId="4" xfId="75" applyFont="1" applyFill="1" applyBorder="1" applyAlignment="1">
      <alignment horizontal="left" vertical="top"/>
    </xf>
    <xf numFmtId="10" fontId="5" fillId="0" borderId="4" xfId="80" applyNumberFormat="1" applyFont="1" applyFill="1" applyBorder="1" applyAlignment="1">
      <alignment horizontal="right" vertical="top"/>
    </xf>
    <xf numFmtId="10" fontId="5" fillId="0" borderId="4" xfId="80" applyNumberFormat="1" applyFont="1" applyFill="1" applyBorder="1" applyAlignment="1">
      <alignment vertical="center"/>
    </xf>
    <xf numFmtId="0" fontId="44" fillId="0" borderId="0" xfId="27" applyFont="1" applyAlignment="1">
      <alignment vertical="center" wrapText="1"/>
    </xf>
    <xf numFmtId="43" fontId="5" fillId="0" borderId="4" xfId="14" applyNumberFormat="1" applyFont="1" applyBorder="1">
      <alignment vertical="center"/>
    </xf>
    <xf numFmtId="43" fontId="50" fillId="0" borderId="4" xfId="37" applyFont="1" applyFill="1" applyBorder="1"/>
    <xf numFmtId="10" fontId="5" fillId="5" borderId="4" xfId="80" applyNumberFormat="1" applyFont="1" applyFill="1" applyBorder="1" applyAlignment="1">
      <alignment horizontal="left"/>
    </xf>
    <xf numFmtId="43" fontId="6" fillId="0" borderId="0" xfId="10" applyNumberFormat="1" applyFont="1"/>
    <xf numFmtId="43" fontId="5" fillId="0" borderId="0" xfId="15" applyNumberFormat="1" applyFont="1">
      <alignment vertical="center"/>
    </xf>
    <xf numFmtId="0" fontId="11" fillId="0" borderId="0" xfId="14" applyFont="1" applyAlignment="1">
      <alignment horizontal="center" vertical="center"/>
    </xf>
    <xf numFmtId="0" fontId="11" fillId="0" borderId="0" xfId="0" applyFont="1" applyAlignment="1">
      <alignment horizontal="center" vertical="center" wrapText="1"/>
    </xf>
    <xf numFmtId="0" fontId="11" fillId="4" borderId="4" xfId="14" applyFont="1" applyFill="1" applyBorder="1" applyAlignment="1">
      <alignment horizontal="center" vertical="center" wrapText="1"/>
    </xf>
    <xf numFmtId="0" fontId="16" fillId="0" borderId="4" xfId="0" applyFont="1" applyBorder="1" applyAlignment="1">
      <alignment horizontal="center" vertical="center" wrapText="1"/>
    </xf>
    <xf numFmtId="0" fontId="11" fillId="4" borderId="4" xfId="14" applyFont="1" applyFill="1" applyBorder="1" applyAlignment="1">
      <alignment horizontal="center" vertical="center"/>
    </xf>
    <xf numFmtId="0" fontId="16" fillId="0" borderId="4" xfId="0" applyFont="1" applyBorder="1" applyAlignment="1">
      <alignment horizontal="center" vertical="center"/>
    </xf>
    <xf numFmtId="0" fontId="11" fillId="0" borderId="0" xfId="0" applyFont="1" applyAlignment="1">
      <alignment horizontal="left"/>
    </xf>
    <xf numFmtId="0" fontId="11" fillId="0" borderId="0" xfId="0" applyFont="1" applyAlignment="1">
      <alignment horizontal="left" vertical="top"/>
    </xf>
    <xf numFmtId="0" fontId="6" fillId="4" borderId="4" xfId="27" applyFont="1" applyFill="1" applyBorder="1" applyAlignment="1">
      <alignment horizontal="center" vertical="center" wrapText="1"/>
    </xf>
    <xf numFmtId="0" fontId="7" fillId="0" borderId="4" xfId="40" applyFont="1" applyBorder="1" applyAlignment="1">
      <alignment horizontal="center" vertical="center" wrapText="1"/>
    </xf>
    <xf numFmtId="0" fontId="6" fillId="4" borderId="6" xfId="15" applyFont="1" applyFill="1" applyBorder="1" applyAlignment="1">
      <alignment horizontal="center" vertical="center" wrapText="1"/>
    </xf>
    <xf numFmtId="0" fontId="6" fillId="4" borderId="9" xfId="15" applyFont="1" applyFill="1" applyBorder="1" applyAlignment="1">
      <alignment horizontal="center" vertical="center" wrapText="1"/>
    </xf>
    <xf numFmtId="0" fontId="7" fillId="0" borderId="8" xfId="10" applyFont="1" applyBorder="1" applyAlignment="1">
      <alignment horizontal="center" vertical="center" wrapText="1"/>
    </xf>
    <xf numFmtId="0" fontId="6" fillId="4" borderId="4" xfId="15" applyFont="1" applyFill="1" applyBorder="1" applyAlignment="1">
      <alignment horizontal="center" vertical="center"/>
    </xf>
    <xf numFmtId="0" fontId="7" fillId="0" borderId="4" xfId="10" applyFont="1" applyBorder="1" applyAlignment="1">
      <alignment horizontal="center" vertical="center"/>
    </xf>
    <xf numFmtId="0" fontId="6" fillId="4" borderId="12" xfId="27" applyFont="1" applyFill="1" applyBorder="1" applyAlignment="1">
      <alignment horizontal="center" vertical="center" wrapText="1"/>
    </xf>
    <xf numFmtId="0" fontId="6" fillId="4" borderId="3" xfId="27" applyFont="1" applyFill="1" applyBorder="1" applyAlignment="1">
      <alignment horizontal="center" vertical="center" wrapText="1"/>
    </xf>
    <xf numFmtId="0" fontId="6" fillId="4" borderId="10" xfId="27" applyFont="1" applyFill="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top"/>
    </xf>
    <xf numFmtId="43" fontId="5" fillId="0" borderId="6" xfId="75" applyFont="1" applyBorder="1" applyAlignment="1">
      <alignment horizontal="center" vertical="center"/>
    </xf>
    <xf numFmtId="43" fontId="5" fillId="0" borderId="9" xfId="75" applyFont="1" applyBorder="1" applyAlignment="1">
      <alignment horizontal="center" vertical="center"/>
    </xf>
    <xf numFmtId="43" fontId="5" fillId="0" borderId="4" xfId="75" applyFont="1" applyFill="1" applyBorder="1" applyAlignment="1">
      <alignment horizontal="center" vertical="center"/>
    </xf>
    <xf numFmtId="43" fontId="5" fillId="8" borderId="6" xfId="75" applyFont="1" applyFill="1" applyBorder="1" applyAlignment="1">
      <alignment horizontal="center"/>
    </xf>
    <xf numFmtId="43" fontId="5" fillId="8" borderId="9" xfId="75" applyFont="1" applyFill="1" applyBorder="1" applyAlignment="1">
      <alignment horizontal="center"/>
    </xf>
    <xf numFmtId="43" fontId="5" fillId="0" borderId="6" xfId="75" applyFont="1" applyFill="1" applyBorder="1" applyAlignment="1">
      <alignment horizontal="center"/>
    </xf>
    <xf numFmtId="43" fontId="5" fillId="0" borderId="9" xfId="75" applyFont="1" applyFill="1" applyBorder="1" applyAlignment="1">
      <alignment horizontal="center"/>
    </xf>
    <xf numFmtId="0" fontId="5" fillId="0" borderId="8" xfId="10" applyFont="1" applyBorder="1" applyAlignment="1">
      <alignment horizontal="center" vertical="center" wrapText="1"/>
    </xf>
    <xf numFmtId="0" fontId="5" fillId="0" borderId="4" xfId="10" applyFont="1" applyBorder="1" applyAlignment="1">
      <alignment horizontal="center" vertical="center"/>
    </xf>
    <xf numFmtId="0" fontId="6" fillId="9" borderId="12" xfId="40" applyFont="1" applyFill="1" applyBorder="1" applyAlignment="1">
      <alignment horizontal="center"/>
    </xf>
    <xf numFmtId="0" fontId="6" fillId="9" borderId="3" xfId="40" applyFont="1" applyFill="1" applyBorder="1" applyAlignment="1">
      <alignment horizontal="center"/>
    </xf>
    <xf numFmtId="0" fontId="6" fillId="9" borderId="10" xfId="40" applyFont="1" applyFill="1" applyBorder="1" applyAlignment="1">
      <alignment horizontal="center"/>
    </xf>
    <xf numFmtId="0" fontId="6" fillId="9" borderId="6" xfId="40" applyFont="1" applyFill="1" applyBorder="1" applyAlignment="1">
      <alignment horizontal="center" vertical="center"/>
    </xf>
    <xf numFmtId="0" fontId="6" fillId="9" borderId="9" xfId="40" applyFont="1" applyFill="1" applyBorder="1" applyAlignment="1">
      <alignment horizontal="center" vertical="center"/>
    </xf>
    <xf numFmtId="0" fontId="6" fillId="9" borderId="8" xfId="40" applyFont="1" applyFill="1" applyBorder="1" applyAlignment="1">
      <alignment horizontal="center" vertical="center"/>
    </xf>
    <xf numFmtId="0" fontId="6" fillId="0" borderId="0" xfId="40" applyFont="1" applyAlignment="1">
      <alignment horizontal="left"/>
    </xf>
    <xf numFmtId="0" fontId="6" fillId="9" borderId="4" xfId="40" applyFont="1" applyFill="1" applyBorder="1" applyAlignment="1">
      <alignment horizontal="center" vertical="center" wrapText="1"/>
    </xf>
    <xf numFmtId="0" fontId="11" fillId="9" borderId="4" xfId="40" applyFont="1" applyFill="1" applyBorder="1" applyAlignment="1">
      <alignment horizontal="center" wrapText="1"/>
    </xf>
    <xf numFmtId="0" fontId="6" fillId="9" borderId="4" xfId="40" applyFont="1" applyFill="1" applyBorder="1" applyAlignment="1">
      <alignment horizontal="center" wrapText="1"/>
    </xf>
    <xf numFmtId="43" fontId="5" fillId="0" borderId="12" xfId="75" applyFont="1" applyBorder="1" applyAlignment="1">
      <alignment horizontal="center"/>
    </xf>
    <xf numFmtId="43" fontId="5" fillId="0" borderId="3" xfId="75" applyFont="1" applyBorder="1" applyAlignment="1">
      <alignment horizontal="center"/>
    </xf>
    <xf numFmtId="43" fontId="5" fillId="0" borderId="10" xfId="75" applyFont="1" applyBorder="1" applyAlignment="1">
      <alignment horizontal="center"/>
    </xf>
    <xf numFmtId="43" fontId="6" fillId="0" borderId="12" xfId="75" applyFont="1" applyBorder="1" applyAlignment="1">
      <alignment horizontal="center" vertical="center" wrapText="1"/>
    </xf>
    <xf numFmtId="43" fontId="6" fillId="0" borderId="3" xfId="75" applyFont="1" applyBorder="1" applyAlignment="1">
      <alignment horizontal="center" vertical="center" wrapText="1"/>
    </xf>
    <xf numFmtId="43" fontId="6" fillId="0" borderId="10" xfId="75" applyFont="1" applyBorder="1" applyAlignment="1">
      <alignment horizontal="center" vertical="center" wrapText="1"/>
    </xf>
    <xf numFmtId="43" fontId="5" fillId="0" borderId="4" xfId="75" applyFont="1" applyBorder="1" applyAlignment="1">
      <alignment horizontal="center"/>
    </xf>
    <xf numFmtId="43" fontId="5" fillId="0" borderId="12" xfId="75" applyFont="1" applyBorder="1" applyAlignment="1">
      <alignment horizontal="center" vertical="center" wrapText="1"/>
    </xf>
    <xf numFmtId="43" fontId="5" fillId="0" borderId="3" xfId="75" applyFont="1" applyBorder="1" applyAlignment="1">
      <alignment horizontal="center" vertical="center" wrapText="1"/>
    </xf>
    <xf numFmtId="43" fontId="5" fillId="0" borderId="10" xfId="75" applyFont="1" applyBorder="1" applyAlignment="1">
      <alignment horizontal="center" vertical="center" wrapText="1"/>
    </xf>
    <xf numFmtId="43" fontId="6" fillId="7" borderId="12" xfId="75" applyFont="1" applyFill="1" applyBorder="1" applyAlignment="1">
      <alignment horizontal="center" vertical="center" wrapText="1"/>
    </xf>
    <xf numFmtId="43" fontId="6" fillId="7" borderId="3" xfId="75" applyFont="1" applyFill="1" applyBorder="1" applyAlignment="1">
      <alignment horizontal="center" vertical="center" wrapText="1"/>
    </xf>
    <xf numFmtId="43" fontId="6" fillId="7" borderId="10" xfId="75" applyFont="1" applyFill="1" applyBorder="1" applyAlignment="1">
      <alignment horizontal="center" vertical="center" wrapText="1"/>
    </xf>
    <xf numFmtId="43" fontId="6" fillId="7" borderId="12" xfId="11" applyNumberFormat="1" applyFont="1" applyFill="1" applyBorder="1" applyAlignment="1">
      <alignment horizontal="center" vertical="center" wrapText="1"/>
    </xf>
    <xf numFmtId="43" fontId="6" fillId="7" borderId="3" xfId="11" applyNumberFormat="1" applyFont="1" applyFill="1" applyBorder="1" applyAlignment="1">
      <alignment horizontal="center" vertical="center" wrapText="1"/>
    </xf>
    <xf numFmtId="43" fontId="6" fillId="7" borderId="10" xfId="11" applyNumberFormat="1" applyFont="1" applyFill="1" applyBorder="1" applyAlignment="1">
      <alignment horizontal="center" vertical="center" wrapText="1"/>
    </xf>
    <xf numFmtId="43" fontId="6" fillId="6" borderId="12" xfId="11" applyNumberFormat="1" applyFont="1" applyFill="1" applyBorder="1" applyAlignment="1">
      <alignment horizontal="center" vertical="center" wrapText="1"/>
    </xf>
    <xf numFmtId="0" fontId="6" fillId="6" borderId="3" xfId="11" applyFont="1" applyFill="1" applyBorder="1" applyAlignment="1">
      <alignment horizontal="center" vertical="center" wrapText="1"/>
    </xf>
    <xf numFmtId="43" fontId="6" fillId="6" borderId="4" xfId="75" applyFont="1" applyFill="1" applyBorder="1" applyAlignment="1">
      <alignment horizontal="center" vertical="center"/>
    </xf>
    <xf numFmtId="0" fontId="5" fillId="0" borderId="0" xfId="11" applyFont="1" applyAlignment="1">
      <alignment horizontal="left" wrapText="1"/>
    </xf>
    <xf numFmtId="0" fontId="6" fillId="7" borderId="3" xfId="11" applyFont="1" applyFill="1" applyBorder="1" applyAlignment="1">
      <alignment horizontal="center" vertical="center" wrapText="1"/>
    </xf>
    <xf numFmtId="0" fontId="6" fillId="16" borderId="13" xfId="12" applyFont="1" applyFill="1" applyBorder="1" applyAlignment="1">
      <alignment horizontal="center" vertical="center"/>
    </xf>
    <xf numFmtId="0" fontId="6" fillId="16" borderId="15" xfId="12" applyFont="1" applyFill="1" applyBorder="1" applyAlignment="1">
      <alignment horizontal="center" vertical="center"/>
    </xf>
    <xf numFmtId="0" fontId="6" fillId="16" borderId="14" xfId="12" applyFont="1" applyFill="1" applyBorder="1" applyAlignment="1">
      <alignment horizontal="center" vertical="center"/>
    </xf>
    <xf numFmtId="0" fontId="6" fillId="16" borderId="22" xfId="12" applyFont="1" applyFill="1" applyBorder="1" applyAlignment="1">
      <alignment horizontal="center" vertical="center"/>
    </xf>
    <xf numFmtId="0" fontId="6" fillId="16" borderId="0" xfId="12" applyFont="1" applyFill="1" applyAlignment="1">
      <alignment horizontal="center" vertical="center"/>
    </xf>
    <xf numFmtId="0" fontId="6" fillId="16" borderId="23" xfId="12" applyFont="1" applyFill="1" applyBorder="1" applyAlignment="1">
      <alignment horizontal="center" vertical="center"/>
    </xf>
    <xf numFmtId="0" fontId="6" fillId="16" borderId="24" xfId="12" applyFont="1" applyFill="1" applyBorder="1" applyAlignment="1">
      <alignment horizontal="center" vertical="center"/>
    </xf>
    <xf numFmtId="0" fontId="6" fillId="16" borderId="16" xfId="12" applyFont="1" applyFill="1" applyBorder="1" applyAlignment="1">
      <alignment horizontal="center" vertical="center"/>
    </xf>
    <xf numFmtId="0" fontId="6" fillId="16" borderId="25" xfId="12" applyFont="1" applyFill="1" applyBorder="1" applyAlignment="1">
      <alignment horizontal="center" vertical="center"/>
    </xf>
    <xf numFmtId="43" fontId="6" fillId="6" borderId="4" xfId="15" applyNumberFormat="1" applyFont="1" applyFill="1" applyBorder="1" applyAlignment="1">
      <alignment horizontal="center" vertical="center"/>
    </xf>
    <xf numFmtId="0" fontId="6" fillId="6" borderId="4" xfId="15" applyFont="1" applyFill="1" applyBorder="1" applyAlignment="1">
      <alignment horizontal="center" vertical="center"/>
    </xf>
    <xf numFmtId="0" fontId="6" fillId="0" borderId="0" xfId="15" applyFont="1" applyAlignment="1">
      <alignment horizontal="center" vertical="center"/>
    </xf>
    <xf numFmtId="0" fontId="6" fillId="0" borderId="0" xfId="16"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9" borderId="4" xfId="11" applyFont="1" applyFill="1" applyBorder="1" applyAlignment="1">
      <alignment horizontal="center" vertical="center"/>
    </xf>
    <xf numFmtId="0" fontId="6" fillId="9" borderId="10" xfId="12" applyFont="1" applyFill="1" applyBorder="1" applyAlignment="1">
      <alignment horizontal="center" vertical="center" wrapText="1"/>
    </xf>
    <xf numFmtId="0" fontId="6" fillId="9" borderId="4" xfId="12" applyFont="1" applyFill="1" applyBorder="1" applyAlignment="1">
      <alignment horizontal="center" vertical="center"/>
    </xf>
    <xf numFmtId="0" fontId="6" fillId="9" borderId="4" xfId="12" applyFont="1" applyFill="1" applyBorder="1" applyAlignment="1">
      <alignment horizontal="center" vertical="center" wrapText="1"/>
    </xf>
    <xf numFmtId="0" fontId="6" fillId="9" borderId="12" xfId="12" applyFont="1" applyFill="1" applyBorder="1" applyAlignment="1">
      <alignment horizontal="center" vertical="center"/>
    </xf>
    <xf numFmtId="0" fontId="6" fillId="9" borderId="3" xfId="12" applyFont="1" applyFill="1" applyBorder="1" applyAlignment="1">
      <alignment horizontal="center" vertical="center"/>
    </xf>
    <xf numFmtId="0" fontId="6" fillId="9" borderId="10" xfId="12" applyFont="1" applyFill="1" applyBorder="1" applyAlignment="1">
      <alignment horizontal="center" vertical="center"/>
    </xf>
    <xf numFmtId="43" fontId="5" fillId="0" borderId="12" xfId="75" quotePrefix="1" applyFont="1" applyBorder="1" applyAlignment="1">
      <alignment horizontal="center" vertical="center" wrapText="1"/>
    </xf>
    <xf numFmtId="43" fontId="5" fillId="0" borderId="3" xfId="75" quotePrefix="1" applyFont="1" applyBorder="1" applyAlignment="1">
      <alignment horizontal="center" vertical="center" wrapText="1"/>
    </xf>
    <xf numFmtId="43" fontId="5" fillId="0" borderId="10" xfId="75" quotePrefix="1" applyFont="1" applyBorder="1" applyAlignment="1">
      <alignment horizontal="center" vertical="center" wrapText="1"/>
    </xf>
    <xf numFmtId="0" fontId="7" fillId="0" borderId="0" xfId="10" applyFont="1" applyAlignment="1">
      <alignment horizontal="center" vertical="center"/>
    </xf>
    <xf numFmtId="0" fontId="6" fillId="0" borderId="0" xfId="10" applyFont="1" applyAlignment="1">
      <alignment horizontal="center" vertical="center"/>
    </xf>
    <xf numFmtId="0" fontId="39" fillId="0" borderId="0" xfId="10" applyFont="1" applyAlignment="1">
      <alignment horizontal="center" vertical="center"/>
    </xf>
    <xf numFmtId="0" fontId="6" fillId="4" borderId="4" xfId="15" applyFont="1" applyFill="1" applyBorder="1" applyAlignment="1">
      <alignment horizontal="center" vertical="center" wrapText="1"/>
    </xf>
    <xf numFmtId="0" fontId="6" fillId="4" borderId="3" xfId="15" applyFont="1" applyFill="1" applyBorder="1" applyAlignment="1">
      <alignment horizontal="center" vertical="center" wrapText="1"/>
    </xf>
    <xf numFmtId="0" fontId="16" fillId="0" borderId="4" xfId="10" applyFont="1" applyBorder="1" applyAlignment="1">
      <alignment horizontal="center" vertical="center"/>
    </xf>
    <xf numFmtId="0" fontId="6" fillId="4" borderId="12" xfId="15"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xf numFmtId="0" fontId="6" fillId="4" borderId="6" xfId="27" applyFont="1" applyFill="1" applyBorder="1" applyAlignment="1">
      <alignment horizontal="center" vertical="center" wrapText="1"/>
    </xf>
    <xf numFmtId="0" fontId="6" fillId="4" borderId="9" xfId="27" applyFont="1" applyFill="1" applyBorder="1" applyAlignment="1">
      <alignment horizontal="center" vertical="center" wrapText="1"/>
    </xf>
    <xf numFmtId="0" fontId="5" fillId="0" borderId="8" xfId="40" applyFont="1" applyBorder="1" applyAlignment="1">
      <alignment horizontal="center" vertical="center" wrapText="1"/>
    </xf>
    <xf numFmtId="0" fontId="6" fillId="4" borderId="4" xfId="27" applyFont="1" applyFill="1" applyBorder="1" applyAlignment="1">
      <alignment horizontal="center" vertical="center"/>
    </xf>
    <xf numFmtId="0" fontId="5" fillId="0" borderId="4" xfId="40" applyFont="1" applyBorder="1" applyAlignment="1">
      <alignment horizontal="center" vertical="center"/>
    </xf>
    <xf numFmtId="0" fontId="8" fillId="4" borderId="12" xfId="40" applyFont="1" applyFill="1" applyBorder="1" applyAlignment="1">
      <alignment horizontal="center" vertical="center" wrapText="1"/>
    </xf>
    <xf numFmtId="0" fontId="8" fillId="4" borderId="3" xfId="40" applyFont="1" applyFill="1" applyBorder="1" applyAlignment="1">
      <alignment horizontal="center" vertical="center" wrapText="1"/>
    </xf>
    <xf numFmtId="0" fontId="8" fillId="4" borderId="10" xfId="40" applyFont="1" applyFill="1" applyBorder="1" applyAlignment="1">
      <alignment horizontal="center" vertical="center" wrapText="1"/>
    </xf>
    <xf numFmtId="0" fontId="6" fillId="4" borderId="4" xfId="10" applyFont="1" applyFill="1" applyBorder="1" applyAlignment="1">
      <alignment horizontal="center" vertical="center" wrapText="1"/>
    </xf>
    <xf numFmtId="0" fontId="6" fillId="4" borderId="6" xfId="10" applyFont="1" applyFill="1" applyBorder="1" applyAlignment="1">
      <alignment horizontal="center" vertical="center"/>
    </xf>
    <xf numFmtId="0" fontId="6" fillId="4" borderId="8" xfId="10" applyFont="1" applyFill="1" applyBorder="1" applyAlignment="1">
      <alignment horizontal="center" vertical="center"/>
    </xf>
    <xf numFmtId="0" fontId="6" fillId="4" borderId="6" xfId="10" applyFont="1" applyFill="1" applyBorder="1" applyAlignment="1">
      <alignment horizontal="center" vertical="center" wrapText="1"/>
    </xf>
    <xf numFmtId="0" fontId="6" fillId="4" borderId="8" xfId="10" applyFont="1" applyFill="1" applyBorder="1" applyAlignment="1">
      <alignment horizontal="center" vertical="center" wrapText="1"/>
    </xf>
    <xf numFmtId="0" fontId="6" fillId="4" borderId="12" xfId="10" applyFont="1" applyFill="1" applyBorder="1" applyAlignment="1">
      <alignment horizontal="center" vertical="center" wrapText="1"/>
    </xf>
    <xf numFmtId="0" fontId="6" fillId="4" borderId="3" xfId="10" applyFont="1" applyFill="1" applyBorder="1" applyAlignment="1">
      <alignment horizontal="center" vertical="center" wrapText="1"/>
    </xf>
    <xf numFmtId="0" fontId="6" fillId="4" borderId="10" xfId="10" applyFont="1" applyFill="1" applyBorder="1" applyAlignment="1">
      <alignment horizontal="center" vertical="center" wrapText="1"/>
    </xf>
    <xf numFmtId="0" fontId="6" fillId="4" borderId="6" xfId="10" applyFont="1" applyFill="1" applyBorder="1" applyAlignment="1">
      <alignment horizontal="left" vertical="center" wrapText="1"/>
    </xf>
    <xf numFmtId="0" fontId="6" fillId="4" borderId="9" xfId="10" applyFont="1" applyFill="1" applyBorder="1" applyAlignment="1">
      <alignment horizontal="left" vertical="center" wrapText="1"/>
    </xf>
    <xf numFmtId="0" fontId="6" fillId="4" borderId="8" xfId="10" applyFont="1" applyFill="1" applyBorder="1" applyAlignment="1">
      <alignment horizontal="left" vertical="center" wrapText="1"/>
    </xf>
    <xf numFmtId="0" fontId="6" fillId="4" borderId="9" xfId="10" applyFont="1" applyFill="1" applyBorder="1" applyAlignment="1">
      <alignment horizontal="center" vertical="center" wrapText="1"/>
    </xf>
    <xf numFmtId="0" fontId="5" fillId="0" borderId="4" xfId="10" applyFont="1" applyBorder="1" applyAlignment="1">
      <alignment horizontal="center" vertical="center" wrapText="1"/>
    </xf>
    <xf numFmtId="0" fontId="6" fillId="4" borderId="4" xfId="40" applyFont="1" applyFill="1" applyBorder="1" applyAlignment="1">
      <alignment horizontal="center" vertical="center" wrapText="1"/>
    </xf>
    <xf numFmtId="0" fontId="6" fillId="4" borderId="6" xfId="40" applyFont="1" applyFill="1" applyBorder="1" applyAlignment="1">
      <alignment horizontal="center" vertical="center" wrapText="1"/>
    </xf>
    <xf numFmtId="0" fontId="6" fillId="4" borderId="8" xfId="40" applyFont="1" applyFill="1" applyBorder="1" applyAlignment="1">
      <alignment horizontal="center" vertical="center" wrapText="1"/>
    </xf>
    <xf numFmtId="0" fontId="6" fillId="4" borderId="6" xfId="62" applyFont="1" applyFill="1" applyBorder="1" applyAlignment="1">
      <alignment horizontal="center" vertical="center" wrapText="1"/>
    </xf>
    <xf numFmtId="0" fontId="6" fillId="4" borderId="8" xfId="62" applyFont="1" applyFill="1" applyBorder="1" applyAlignment="1">
      <alignment horizontal="center" vertical="center" wrapText="1"/>
    </xf>
    <xf numFmtId="0" fontId="6" fillId="4" borderId="13" xfId="10" applyFont="1" applyFill="1" applyBorder="1" applyAlignment="1">
      <alignment horizontal="center" vertical="center" wrapText="1"/>
    </xf>
    <xf numFmtId="0" fontId="6" fillId="4" borderId="15" xfId="10" applyFont="1" applyFill="1" applyBorder="1" applyAlignment="1">
      <alignment horizontal="center" vertical="center" wrapText="1"/>
    </xf>
    <xf numFmtId="0" fontId="6" fillId="4" borderId="14" xfId="10" applyFont="1" applyFill="1" applyBorder="1" applyAlignment="1">
      <alignment horizontal="center" vertical="center" wrapText="1"/>
    </xf>
    <xf numFmtId="0" fontId="6" fillId="0" borderId="0" xfId="10" applyFont="1" applyAlignment="1">
      <alignment horizontal="center" vertical="center" wrapText="1"/>
    </xf>
    <xf numFmtId="0" fontId="6" fillId="4" borderId="4" xfId="40" applyFont="1" applyFill="1" applyBorder="1" applyAlignment="1">
      <alignment horizontal="center" wrapText="1"/>
    </xf>
    <xf numFmtId="0" fontId="7" fillId="0" borderId="4" xfId="40" applyFont="1" applyBorder="1" applyAlignment="1">
      <alignment horizontal="center" wrapText="1"/>
    </xf>
    <xf numFmtId="0" fontId="6" fillId="18" borderId="12"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18" borderId="10" xfId="0" applyFont="1" applyFill="1" applyBorder="1" applyAlignment="1">
      <alignment horizontal="center" vertical="center" wrapText="1"/>
    </xf>
    <xf numFmtId="0" fontId="5" fillId="8" borderId="0" xfId="27" applyFont="1" applyFill="1" applyAlignment="1">
      <alignment horizontal="left" vertical="center"/>
    </xf>
    <xf numFmtId="0" fontId="5" fillId="0" borderId="4" xfId="40" applyFont="1" applyBorder="1" applyAlignment="1">
      <alignment horizontal="center" wrapText="1"/>
    </xf>
    <xf numFmtId="0" fontId="5" fillId="0" borderId="4" xfId="40" applyFont="1" applyBorder="1" applyAlignment="1">
      <alignment horizontal="center" vertical="center" wrapText="1"/>
    </xf>
    <xf numFmtId="0" fontId="6" fillId="18" borderId="12" xfId="0" applyFont="1" applyFill="1" applyBorder="1" applyAlignment="1">
      <alignment horizontal="center" wrapText="1"/>
    </xf>
    <xf numFmtId="0" fontId="6" fillId="18" borderId="3" xfId="0" applyFont="1" applyFill="1" applyBorder="1" applyAlignment="1">
      <alignment horizontal="center" wrapText="1"/>
    </xf>
    <xf numFmtId="0" fontId="6" fillId="18" borderId="10" xfId="0" applyFont="1" applyFill="1" applyBorder="1" applyAlignment="1">
      <alignment horizontal="center" wrapText="1"/>
    </xf>
    <xf numFmtId="0" fontId="5" fillId="0" borderId="0" xfId="0" applyFont="1"/>
    <xf numFmtId="0" fontId="6" fillId="17" borderId="0" xfId="0" applyFont="1" applyFill="1" applyAlignment="1">
      <alignment vertical="center"/>
    </xf>
    <xf numFmtId="0" fontId="6" fillId="18" borderId="6" xfId="0" applyFont="1" applyFill="1" applyBorder="1" applyAlignment="1">
      <alignment horizontal="center" vertical="center" wrapText="1"/>
    </xf>
    <xf numFmtId="0" fontId="6" fillId="18" borderId="9" xfId="0" applyFont="1" applyFill="1" applyBorder="1" applyAlignment="1">
      <alignment horizontal="center" vertical="center" wrapText="1"/>
    </xf>
    <xf numFmtId="0" fontId="6" fillId="18" borderId="8" xfId="0" applyFont="1" applyFill="1" applyBorder="1" applyAlignment="1">
      <alignment horizontal="center" vertical="center" wrapText="1"/>
    </xf>
    <xf numFmtId="0" fontId="6" fillId="0" borderId="0" xfId="0" applyFont="1" applyAlignment="1">
      <alignment horizontal="left"/>
    </xf>
    <xf numFmtId="0" fontId="5" fillId="17" borderId="0" xfId="0" applyFont="1" applyFill="1" applyAlignment="1">
      <alignment vertical="center"/>
    </xf>
    <xf numFmtId="0" fontId="6" fillId="17" borderId="0" xfId="0" applyFont="1" applyFill="1" applyAlignment="1">
      <alignment horizontal="left" vertical="center"/>
    </xf>
    <xf numFmtId="0" fontId="6" fillId="4" borderId="8" xfId="15" applyFont="1" applyFill="1" applyBorder="1" applyAlignment="1">
      <alignment horizontal="center" vertical="center" wrapText="1"/>
    </xf>
    <xf numFmtId="0" fontId="6" fillId="4" borderId="8" xfId="27" applyFont="1" applyFill="1" applyBorder="1" applyAlignment="1">
      <alignment horizontal="center" vertical="center" wrapText="1"/>
    </xf>
    <xf numFmtId="0" fontId="5" fillId="5" borderId="0" xfId="10" applyFont="1" applyFill="1" applyAlignment="1">
      <alignment horizontal="left" vertical="top" wrapText="1"/>
    </xf>
    <xf numFmtId="43" fontId="5" fillId="0" borderId="6" xfId="75" applyFont="1" applyFill="1" applyBorder="1" applyAlignment="1">
      <alignment horizontal="center" vertical="top"/>
    </xf>
    <xf numFmtId="43" fontId="5" fillId="0" borderId="8" xfId="75" applyFont="1" applyFill="1" applyBorder="1" applyAlignment="1">
      <alignment horizontal="center" vertical="top"/>
    </xf>
    <xf numFmtId="0" fontId="6" fillId="4" borderId="12" xfId="27" applyFont="1" applyFill="1" applyBorder="1" applyAlignment="1">
      <alignment horizontal="center" vertical="center"/>
    </xf>
    <xf numFmtId="0" fontId="6" fillId="4" borderId="3" xfId="27" applyFont="1" applyFill="1" applyBorder="1" applyAlignment="1">
      <alignment horizontal="center" vertical="center"/>
    </xf>
    <xf numFmtId="0" fontId="6" fillId="4" borderId="10" xfId="27" applyFont="1" applyFill="1" applyBorder="1" applyAlignment="1">
      <alignment horizontal="center" vertical="center"/>
    </xf>
    <xf numFmtId="0" fontId="6" fillId="4" borderId="6" xfId="27" applyFont="1" applyFill="1" applyBorder="1" applyAlignment="1">
      <alignment horizontal="center" vertical="center"/>
    </xf>
    <xf numFmtId="0" fontId="6" fillId="4" borderId="8" xfId="27" applyFont="1" applyFill="1" applyBorder="1" applyAlignment="1">
      <alignment horizontal="center" vertical="center"/>
    </xf>
    <xf numFmtId="0" fontId="5" fillId="0" borderId="0" xfId="27" applyFont="1" applyAlignment="1">
      <alignment horizontal="left" vertical="center" wrapText="1"/>
    </xf>
    <xf numFmtId="0" fontId="5" fillId="0" borderId="0" xfId="27" applyFont="1" applyAlignment="1">
      <alignment horizontal="left" vertical="center"/>
    </xf>
    <xf numFmtId="0" fontId="11" fillId="0" borderId="0" xfId="27" applyFont="1" applyAlignment="1">
      <alignment horizontal="center" vertical="center" wrapText="1"/>
    </xf>
    <xf numFmtId="0" fontId="5" fillId="0" borderId="0" xfId="27" applyFont="1" applyAlignment="1">
      <alignment horizontal="center" vertical="center"/>
    </xf>
    <xf numFmtId="0" fontId="6" fillId="0" borderId="0" xfId="40" applyFont="1" applyAlignment="1">
      <alignment horizontal="center" vertical="center" wrapText="1"/>
    </xf>
    <xf numFmtId="0" fontId="5" fillId="0" borderId="0" xfId="15" applyFont="1" applyAlignment="1">
      <alignment horizontal="left" vertical="center" wrapText="1"/>
    </xf>
    <xf numFmtId="0" fontId="6" fillId="9" borderId="6" xfId="27" applyFont="1" applyFill="1" applyBorder="1" applyAlignment="1">
      <alignment horizontal="center" vertical="center"/>
    </xf>
    <xf numFmtId="0" fontId="6" fillId="9" borderId="8" xfId="27" applyFont="1" applyFill="1" applyBorder="1" applyAlignment="1">
      <alignment horizontal="center" vertical="center"/>
    </xf>
    <xf numFmtId="0" fontId="6" fillId="9" borderId="12" xfId="40" applyFont="1" applyFill="1" applyBorder="1" applyAlignment="1">
      <alignment horizontal="center" vertical="center" wrapText="1"/>
    </xf>
    <xf numFmtId="0" fontId="6" fillId="9" borderId="3" xfId="40" applyFont="1" applyFill="1" applyBorder="1" applyAlignment="1">
      <alignment horizontal="center" vertical="center" wrapText="1"/>
    </xf>
    <xf numFmtId="0" fontId="6" fillId="9" borderId="10" xfId="40" applyFont="1" applyFill="1" applyBorder="1" applyAlignment="1">
      <alignment horizontal="center" vertical="center" wrapText="1"/>
    </xf>
    <xf numFmtId="0" fontId="5" fillId="0" borderId="0" xfId="15" applyFont="1" applyAlignment="1">
      <alignment horizontal="left" vertical="center"/>
    </xf>
    <xf numFmtId="0" fontId="6" fillId="4" borderId="6" xfId="25" applyFont="1" applyFill="1" applyBorder="1" applyAlignment="1">
      <alignment horizontal="left" vertical="center" wrapText="1"/>
    </xf>
    <xf numFmtId="0" fontId="6" fillId="4" borderId="9" xfId="25" applyFont="1" applyFill="1" applyBorder="1" applyAlignment="1">
      <alignment horizontal="left" vertical="center" wrapText="1"/>
    </xf>
    <xf numFmtId="0" fontId="5" fillId="0" borderId="9" xfId="26" applyFont="1" applyBorder="1" applyAlignment="1">
      <alignment horizontal="left" vertical="center" wrapText="1"/>
    </xf>
    <xf numFmtId="0" fontId="5" fillId="0" borderId="8" xfId="26" applyFont="1" applyBorder="1" applyAlignment="1">
      <alignment horizontal="left" vertical="center" wrapText="1"/>
    </xf>
    <xf numFmtId="0" fontId="6" fillId="4" borderId="8" xfId="25" applyFont="1" applyFill="1" applyBorder="1" applyAlignment="1">
      <alignment horizontal="left" vertical="center" wrapText="1"/>
    </xf>
    <xf numFmtId="0" fontId="6" fillId="4" borderId="12" xfId="25" applyFont="1" applyFill="1" applyBorder="1" applyAlignment="1">
      <alignment horizontal="center" vertical="center"/>
    </xf>
    <xf numFmtId="0" fontId="6" fillId="4" borderId="3" xfId="25" applyFont="1" applyFill="1" applyBorder="1" applyAlignment="1">
      <alignment horizontal="center" vertical="center"/>
    </xf>
    <xf numFmtId="0" fontId="6" fillId="4" borderId="10" xfId="25" applyFont="1" applyFill="1" applyBorder="1" applyAlignment="1">
      <alignment horizontal="center" vertical="center"/>
    </xf>
    <xf numFmtId="2" fontId="6" fillId="4" borderId="6" xfId="25" applyNumberFormat="1" applyFont="1" applyFill="1" applyBorder="1" applyAlignment="1">
      <alignment horizontal="center" vertical="top"/>
    </xf>
    <xf numFmtId="2" fontId="6" fillId="4" borderId="9" xfId="25" applyNumberFormat="1" applyFont="1" applyFill="1" applyBorder="1" applyAlignment="1">
      <alignment horizontal="center" vertical="top"/>
    </xf>
    <xf numFmtId="2" fontId="6" fillId="4" borderId="8" xfId="25" applyNumberFormat="1" applyFont="1" applyFill="1" applyBorder="1" applyAlignment="1">
      <alignment horizontal="center" vertical="top"/>
    </xf>
    <xf numFmtId="0" fontId="6" fillId="4" borderId="6" xfId="25" applyFont="1" applyFill="1" applyBorder="1" applyAlignment="1">
      <alignment horizontal="center" vertical="top" wrapText="1"/>
    </xf>
    <xf numFmtId="0" fontId="6" fillId="4" borderId="9" xfId="25" applyFont="1" applyFill="1" applyBorder="1" applyAlignment="1">
      <alignment horizontal="center" vertical="top" wrapText="1"/>
    </xf>
    <xf numFmtId="0" fontId="6" fillId="4" borderId="8" xfId="25" applyFont="1" applyFill="1" applyBorder="1" applyAlignment="1">
      <alignment horizontal="center" vertical="top" wrapText="1"/>
    </xf>
    <xf numFmtId="0" fontId="6" fillId="4" borderId="4" xfId="25" applyFont="1" applyFill="1" applyBorder="1" applyAlignment="1">
      <alignment horizontal="center" vertical="center" wrapText="1"/>
    </xf>
    <xf numFmtId="0" fontId="6" fillId="4" borderId="12" xfId="26" applyFont="1" applyFill="1" applyBorder="1" applyAlignment="1">
      <alignment horizontal="center" vertical="top" wrapText="1"/>
    </xf>
    <xf numFmtId="0" fontId="6" fillId="4" borderId="3" xfId="26" applyFont="1" applyFill="1" applyBorder="1" applyAlignment="1">
      <alignment horizontal="center" vertical="top" wrapText="1"/>
    </xf>
    <xf numFmtId="0" fontId="6" fillId="4" borderId="10" xfId="26" applyFont="1" applyFill="1" applyBorder="1" applyAlignment="1">
      <alignment horizontal="center" vertical="top" wrapText="1"/>
    </xf>
    <xf numFmtId="10" fontId="6" fillId="0" borderId="12" xfId="30" quotePrefix="1" applyNumberFormat="1" applyFont="1" applyFill="1" applyBorder="1" applyAlignment="1">
      <alignment horizontal="center" vertical="center"/>
    </xf>
    <xf numFmtId="10" fontId="6" fillId="0" borderId="3" xfId="30" applyNumberFormat="1" applyFont="1" applyFill="1" applyBorder="1" applyAlignment="1">
      <alignment horizontal="center" vertical="center"/>
    </xf>
    <xf numFmtId="10" fontId="6" fillId="0" borderId="10" xfId="30" applyNumberFormat="1" applyFont="1" applyFill="1" applyBorder="1" applyAlignment="1">
      <alignment horizontal="center" vertical="center"/>
    </xf>
    <xf numFmtId="0" fontId="10" fillId="0" borderId="0" xfId="26" applyFont="1" applyAlignment="1">
      <alignment horizontal="left" wrapText="1"/>
    </xf>
    <xf numFmtId="0" fontId="6" fillId="0" borderId="0" xfId="26" applyFont="1" applyAlignment="1">
      <alignment horizontal="center" vertical="center"/>
    </xf>
    <xf numFmtId="0" fontId="30" fillId="0" borderId="0" xfId="26" applyFont="1" applyAlignment="1">
      <alignment horizontal="center" vertical="center"/>
    </xf>
    <xf numFmtId="0" fontId="6" fillId="4" borderId="12" xfId="25" applyFont="1" applyFill="1" applyBorder="1" applyAlignment="1">
      <alignment horizontal="center" vertical="top" wrapText="1"/>
    </xf>
    <xf numFmtId="0" fontId="6" fillId="4" borderId="10" xfId="25" applyFont="1" applyFill="1" applyBorder="1" applyAlignment="1">
      <alignment horizontal="center" vertical="top" wrapText="1"/>
    </xf>
    <xf numFmtId="0" fontId="6" fillId="9" borderId="6" xfId="40" applyFont="1" applyFill="1" applyBorder="1" applyAlignment="1">
      <alignment horizontal="center" vertical="top" wrapText="1"/>
    </xf>
    <xf numFmtId="0" fontId="6" fillId="9" borderId="9" xfId="40" applyFont="1" applyFill="1" applyBorder="1" applyAlignment="1">
      <alignment horizontal="center" vertical="top" wrapText="1"/>
    </xf>
    <xf numFmtId="0" fontId="6" fillId="9" borderId="8" xfId="40" applyFont="1" applyFill="1" applyBorder="1" applyAlignment="1">
      <alignment horizontal="center" vertical="top" wrapText="1"/>
    </xf>
    <xf numFmtId="0" fontId="6" fillId="9" borderId="4" xfId="40" applyFont="1" applyFill="1" applyBorder="1" applyAlignment="1">
      <alignment horizontal="center"/>
    </xf>
    <xf numFmtId="0" fontId="41" fillId="14" borderId="6" xfId="67" applyFont="1" applyFill="1" applyBorder="1" applyAlignment="1">
      <alignment horizontal="center" vertical="center" wrapText="1"/>
    </xf>
    <xf numFmtId="0" fontId="41" fillId="14" borderId="8" xfId="67" applyFont="1" applyFill="1" applyBorder="1" applyAlignment="1">
      <alignment horizontal="center" vertical="center" wrapText="1"/>
    </xf>
    <xf numFmtId="0" fontId="43" fillId="14" borderId="12" xfId="67" applyFont="1" applyFill="1" applyBorder="1" applyAlignment="1">
      <alignment horizontal="center"/>
    </xf>
    <xf numFmtId="0" fontId="43" fillId="14" borderId="3" xfId="67" applyFont="1" applyFill="1" applyBorder="1" applyAlignment="1">
      <alignment horizontal="center"/>
    </xf>
    <xf numFmtId="0" fontId="43" fillId="14" borderId="10" xfId="67" applyFont="1" applyFill="1" applyBorder="1" applyAlignment="1">
      <alignment horizontal="center"/>
    </xf>
    <xf numFmtId="0" fontId="6" fillId="0" borderId="0" xfId="40" applyFont="1" applyAlignment="1">
      <alignment horizontal="center" vertical="center"/>
    </xf>
    <xf numFmtId="0" fontId="6" fillId="8" borderId="0" xfId="40" applyFont="1" applyFill="1" applyAlignment="1">
      <alignment horizontal="center" vertical="center"/>
    </xf>
    <xf numFmtId="0" fontId="41" fillId="14" borderId="6" xfId="67" applyFont="1" applyFill="1" applyBorder="1" applyAlignment="1">
      <alignment horizontal="center" vertical="center"/>
    </xf>
    <xf numFmtId="0" fontId="41" fillId="14" borderId="8" xfId="67" applyFont="1" applyFill="1" applyBorder="1" applyAlignment="1">
      <alignment horizontal="center" vertical="center"/>
    </xf>
    <xf numFmtId="0" fontId="39" fillId="9" borderId="6" xfId="76" applyFont="1" applyFill="1" applyBorder="1" applyAlignment="1">
      <alignment horizontal="center" vertical="center" wrapText="1"/>
    </xf>
    <xf numFmtId="0" fontId="39" fillId="9" borderId="8" xfId="76" applyFont="1" applyFill="1" applyBorder="1" applyAlignment="1">
      <alignment horizontal="center" vertical="center" wrapText="1"/>
    </xf>
    <xf numFmtId="0" fontId="39" fillId="8" borderId="0" xfId="40" applyFont="1" applyFill="1" applyAlignment="1">
      <alignment horizontal="left" vertical="center"/>
    </xf>
    <xf numFmtId="0" fontId="7" fillId="8" borderId="0" xfId="40" applyFont="1" applyFill="1" applyAlignment="1">
      <alignment horizontal="left" vertical="center"/>
    </xf>
    <xf numFmtId="0" fontId="39" fillId="0" borderId="0" xfId="40" applyFont="1" applyAlignment="1">
      <alignment horizontal="left" vertical="center"/>
    </xf>
    <xf numFmtId="0" fontId="7" fillId="0" borderId="0" xfId="40" applyFont="1" applyAlignment="1">
      <alignment horizontal="left" vertical="center"/>
    </xf>
    <xf numFmtId="0" fontId="39" fillId="9" borderId="6" xfId="76" applyFont="1" applyFill="1" applyBorder="1" applyAlignment="1">
      <alignment horizontal="center" vertical="center"/>
    </xf>
    <xf numFmtId="0" fontId="39" fillId="9" borderId="8" xfId="76" applyFont="1" applyFill="1" applyBorder="1" applyAlignment="1">
      <alignment horizontal="center" vertical="center"/>
    </xf>
    <xf numFmtId="10" fontId="5" fillId="0" borderId="6" xfId="30" applyNumberFormat="1" applyFont="1" applyBorder="1" applyAlignment="1">
      <alignment horizontal="right" vertical="center"/>
    </xf>
    <xf numFmtId="10" fontId="5" fillId="0" borderId="9" xfId="30" applyNumberFormat="1" applyFont="1" applyBorder="1" applyAlignment="1">
      <alignment horizontal="right" vertical="center"/>
    </xf>
    <xf numFmtId="10" fontId="5" fillId="0" borderId="8" xfId="30" applyNumberFormat="1" applyFont="1" applyBorder="1" applyAlignment="1">
      <alignment horizontal="right" vertical="center"/>
    </xf>
    <xf numFmtId="10" fontId="5" fillId="0" borderId="6" xfId="27" applyNumberFormat="1" applyFont="1" applyBorder="1" applyAlignment="1">
      <alignment horizontal="right" vertical="center" wrapText="1"/>
    </xf>
    <xf numFmtId="10" fontId="5" fillId="0" borderId="9" xfId="27" applyNumberFormat="1" applyFont="1" applyBorder="1" applyAlignment="1">
      <alignment horizontal="right" vertical="center" wrapText="1"/>
    </xf>
    <xf numFmtId="10" fontId="5" fillId="0" borderId="8" xfId="27" applyNumberFormat="1" applyFont="1" applyBorder="1" applyAlignment="1">
      <alignment horizontal="right" vertical="center" wrapText="1"/>
    </xf>
  </cellXfs>
  <cellStyles count="83">
    <cellStyle name="Body" xfId="1" xr:uid="{00000000-0005-0000-0000-000000000000}"/>
    <cellStyle name="Comma" xfId="75" builtinId="3"/>
    <cellStyle name="Comma  - Style1" xfId="2" xr:uid="{00000000-0005-0000-0000-000001000000}"/>
    <cellStyle name="Comma 10" xfId="82" xr:uid="{AAD292F8-DFB9-4C6D-A035-95CC6D6A418C}"/>
    <cellStyle name="Comma 11 2" xfId="23" xr:uid="{00000000-0005-0000-0000-000002000000}"/>
    <cellStyle name="Comma 11 2 2" xfId="74" xr:uid="{B820B2FA-E791-45E4-B2B9-13FDA44D3FA0}"/>
    <cellStyle name="Comma 2" xfId="33" xr:uid="{00000000-0005-0000-0000-000003000000}"/>
    <cellStyle name="Comma 2 2" xfId="34" xr:uid="{00000000-0005-0000-0000-000004000000}"/>
    <cellStyle name="Comma 2 2 2" xfId="69" xr:uid="{62932AA7-3EDE-4558-9C40-2F8EC82AD610}"/>
    <cellStyle name="Comma 2 3" xfId="35" xr:uid="{00000000-0005-0000-0000-000005000000}"/>
    <cellStyle name="Comma 2 4" xfId="64" xr:uid="{00000000-0005-0000-0000-000006000000}"/>
    <cellStyle name="Comma 2 5" xfId="81" xr:uid="{7BBABBF8-BA1C-49A2-ACE8-C61C61A56B77}"/>
    <cellStyle name="Comma 3" xfId="36" xr:uid="{00000000-0005-0000-0000-000007000000}"/>
    <cellStyle name="Comma 3 2" xfId="68" xr:uid="{AAD3ED89-B369-4DDF-8E8A-866133F512F7}"/>
    <cellStyle name="Comma 3 2 2" xfId="77" xr:uid="{959AF29F-939A-48A6-A41E-6AE9C61FB08C}"/>
    <cellStyle name="Comma 4" xfId="37" xr:uid="{00000000-0005-0000-0000-000008000000}"/>
    <cellStyle name="Comma 4 2" xfId="70" xr:uid="{30108221-594C-402B-BE98-53E1B9C66AE4}"/>
    <cellStyle name="Comma 4 2 2" xfId="78" xr:uid="{185C7E78-D912-41E0-91A5-A876823D8A91}"/>
    <cellStyle name="Comma 5" xfId="38" xr:uid="{00000000-0005-0000-0000-000009000000}"/>
    <cellStyle name="Comma 6" xfId="28" xr:uid="{00000000-0005-0000-0000-00000A000000}"/>
    <cellStyle name="Comma 6 2" xfId="32" xr:uid="{00000000-0005-0000-0000-00000B000000}"/>
    <cellStyle name="Comma 6 3" xfId="58" xr:uid="{00000000-0005-0000-0000-00000C000000}"/>
    <cellStyle name="Comma 6 4" xfId="59" xr:uid="{00000000-0005-0000-0000-00000D000000}"/>
    <cellStyle name="Comma 7" xfId="39" xr:uid="{00000000-0005-0000-0000-00000E000000}"/>
    <cellStyle name="Comma 8" xfId="71" xr:uid="{16D85897-B484-493A-8596-609BD0309C8A}"/>
    <cellStyle name="Comma 8 2" xfId="79" xr:uid="{DD4F356A-4FD4-4CE5-B7F8-E4C81383911E}"/>
    <cellStyle name="Curren - Style2" xfId="3" xr:uid="{00000000-0005-0000-0000-00000F000000}"/>
    <cellStyle name="Grey" xfId="4" xr:uid="{00000000-0005-0000-0000-000010000000}"/>
    <cellStyle name="Header1" xfId="5" xr:uid="{00000000-0005-0000-0000-000011000000}"/>
    <cellStyle name="Header2" xfId="6" xr:uid="{00000000-0005-0000-0000-000012000000}"/>
    <cellStyle name="Input [yellow]" xfId="7" xr:uid="{00000000-0005-0000-0000-000013000000}"/>
    <cellStyle name="no dec" xfId="8" xr:uid="{00000000-0005-0000-0000-000014000000}"/>
    <cellStyle name="Normal" xfId="0" builtinId="0"/>
    <cellStyle name="Normal - Style1" xfId="9" xr:uid="{00000000-0005-0000-0000-000016000000}"/>
    <cellStyle name="Normal 15" xfId="22" xr:uid="{00000000-0005-0000-0000-000017000000}"/>
    <cellStyle name="Normal 15 2" xfId="72" xr:uid="{CB244ED1-6A08-4853-9E4A-E1F16E097848}"/>
    <cellStyle name="Normal 18" xfId="67" xr:uid="{3F787878-56F2-4098-AA04-E7CF734EE050}"/>
    <cellStyle name="Normal 18 2" xfId="76" xr:uid="{6AEF9C01-F34E-4967-B736-2F109892C629}"/>
    <cellStyle name="Normal 2" xfId="10" xr:uid="{00000000-0005-0000-0000-000018000000}"/>
    <cellStyle name="Normal 2 2" xfId="11" xr:uid="{00000000-0005-0000-0000-000019000000}"/>
    <cellStyle name="Normal 2 2 2" xfId="40" xr:uid="{00000000-0005-0000-0000-00001A000000}"/>
    <cellStyle name="Normal 2 2 2 2" xfId="62" xr:uid="{00000000-0005-0000-0000-00001B000000}"/>
    <cellStyle name="Normal 2 2_Working APR 2007-08 Mahagenco_Bhushan_1.3" xfId="41" xr:uid="{00000000-0005-0000-0000-00001C000000}"/>
    <cellStyle name="Normal 2 3" xfId="12" xr:uid="{00000000-0005-0000-0000-00001D000000}"/>
    <cellStyle name="Normal 2 4" xfId="26" xr:uid="{00000000-0005-0000-0000-00001E000000}"/>
    <cellStyle name="Normal 2_ARR FINAL" xfId="42" xr:uid="{00000000-0005-0000-0000-00001F000000}"/>
    <cellStyle name="Normal 3" xfId="13" xr:uid="{00000000-0005-0000-0000-000020000000}"/>
    <cellStyle name="Normal 3 2" xfId="31" xr:uid="{00000000-0005-0000-0000-000021000000}"/>
    <cellStyle name="Normal 3 2 2" xfId="65" xr:uid="{00000000-0005-0000-0000-000022000000}"/>
    <cellStyle name="Normal 39" xfId="43" xr:uid="{00000000-0005-0000-0000-000023000000}"/>
    <cellStyle name="Normal 4" xfId="25" xr:uid="{00000000-0005-0000-0000-000024000000}"/>
    <cellStyle name="Normal 4 2" xfId="63" xr:uid="{00000000-0005-0000-0000-000025000000}"/>
    <cellStyle name="Normal 5" xfId="44" xr:uid="{00000000-0005-0000-0000-000026000000}"/>
    <cellStyle name="Normal 5 2" xfId="45" xr:uid="{00000000-0005-0000-0000-000027000000}"/>
    <cellStyle name="Normal 6" xfId="46" xr:uid="{00000000-0005-0000-0000-000028000000}"/>
    <cellStyle name="Normal 7" xfId="47" xr:uid="{00000000-0005-0000-0000-000029000000}"/>
    <cellStyle name="Normal 8" xfId="60" xr:uid="{00000000-0005-0000-0000-00002A000000}"/>
    <cellStyle name="Normal 9" xfId="61" xr:uid="{00000000-0005-0000-0000-00002B000000}"/>
    <cellStyle name="Normal_FORMATS 5 YEAR ALOKE" xfId="14" xr:uid="{00000000-0005-0000-0000-00002C000000}"/>
    <cellStyle name="Normal_FORMATS 5 YEAR ALOKE 2" xfId="15" xr:uid="{00000000-0005-0000-0000-00002D000000}"/>
    <cellStyle name="Normal_FORMATS 5 YEAR ALOKE 2 2" xfId="27" xr:uid="{00000000-0005-0000-0000-00002E000000}"/>
    <cellStyle name="Normal_FORMATS 5 YEAR ALOKE 3" xfId="16" xr:uid="{00000000-0005-0000-0000-00002F000000}"/>
    <cellStyle name="Normal_FORMATS 5 YEAR ALOKE 3 2" xfId="17" xr:uid="{00000000-0005-0000-0000-000030000000}"/>
    <cellStyle name="Normal_FORMATS 5 YEAR ALOKE 3 2 2" xfId="73" xr:uid="{26C3D1E9-EA6E-40D0-93E6-90DF47F140F8}"/>
    <cellStyle name="Normal_FORMATS 5 YEAR ALOKE 4" xfId="48" xr:uid="{00000000-0005-0000-0000-000031000000}"/>
    <cellStyle name="Normal_Sheet1" xfId="29" xr:uid="{00000000-0005-0000-0000-000032000000}"/>
    <cellStyle name="Per cent" xfId="80" builtinId="5"/>
    <cellStyle name="Percent [0]_#6 Temps &amp; Contractors" xfId="18" xr:uid="{00000000-0005-0000-0000-000033000000}"/>
    <cellStyle name="Percent [2]" xfId="19" xr:uid="{00000000-0005-0000-0000-000034000000}"/>
    <cellStyle name="Percent 2" xfId="30" xr:uid="{00000000-0005-0000-0000-000035000000}"/>
    <cellStyle name="Percent 2 2" xfId="49" xr:uid="{00000000-0005-0000-0000-000036000000}"/>
    <cellStyle name="Percent 2 3" xfId="66" xr:uid="{00000000-0005-0000-0000-000037000000}"/>
    <cellStyle name="Percent 3" xfId="50" xr:uid="{00000000-0005-0000-0000-000038000000}"/>
    <cellStyle name="Percent 3 2" xfId="51" xr:uid="{00000000-0005-0000-0000-000039000000}"/>
    <cellStyle name="Percent 4" xfId="52" xr:uid="{00000000-0005-0000-0000-00003A000000}"/>
    <cellStyle name="Percent 41" xfId="24" xr:uid="{00000000-0005-0000-0000-00003B000000}"/>
    <cellStyle name="Percent 5" xfId="53" xr:uid="{00000000-0005-0000-0000-00003C000000}"/>
    <cellStyle name="Percent 5 2" xfId="54" xr:uid="{00000000-0005-0000-0000-00003D000000}"/>
    <cellStyle name="Percent 5 3" xfId="55" xr:uid="{00000000-0005-0000-0000-00003E000000}"/>
    <cellStyle name="Percent 6" xfId="56" xr:uid="{00000000-0005-0000-0000-00003F000000}"/>
    <cellStyle name="Percent 6 2" xfId="57" xr:uid="{00000000-0005-0000-0000-000040000000}"/>
    <cellStyle name="Style 1" xfId="20" xr:uid="{00000000-0005-0000-0000-000041000000}"/>
    <cellStyle name="Style 2" xfId="21" xr:uid="{00000000-0005-0000-0000-00004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B1:M44"/>
  <sheetViews>
    <sheetView showGridLines="0" view="pageBreakPreview" topLeftCell="A9" zoomScale="87" zoomScaleSheetLayoutView="70" workbookViewId="0">
      <selection activeCell="F10" sqref="F10"/>
    </sheetView>
  </sheetViews>
  <sheetFormatPr defaultColWidth="9.28515625" defaultRowHeight="15" x14ac:dyDescent="0.2"/>
  <cols>
    <col min="1" max="1" width="6.28515625" style="3" customWidth="1"/>
    <col min="2" max="2" width="7" style="113" customWidth="1"/>
    <col min="3" max="3" width="69.7109375" style="3" customWidth="1"/>
    <col min="4" max="4" width="19.7109375" style="3" customWidth="1"/>
    <col min="5" max="13" width="18.7109375" style="3" customWidth="1"/>
    <col min="14" max="16384" width="9.28515625" style="3"/>
  </cols>
  <sheetData>
    <row r="1" spans="2:13" ht="17.25" customHeight="1" x14ac:dyDescent="0.2"/>
    <row r="2" spans="2:13" ht="15.75" x14ac:dyDescent="0.2">
      <c r="B2" s="753" t="s">
        <v>758</v>
      </c>
      <c r="C2" s="753"/>
      <c r="D2" s="753"/>
      <c r="E2" s="652"/>
      <c r="F2" s="652"/>
      <c r="G2" s="652"/>
      <c r="H2" s="652"/>
      <c r="I2" s="652"/>
      <c r="J2" s="652"/>
      <c r="K2" s="652"/>
      <c r="L2" s="652"/>
      <c r="M2" s="652"/>
    </row>
    <row r="3" spans="2:13" s="1" customFormat="1" ht="15" customHeight="1" x14ac:dyDescent="0.25">
      <c r="B3" s="754" t="s">
        <v>0</v>
      </c>
      <c r="C3" s="754"/>
      <c r="D3" s="754"/>
      <c r="E3" s="652"/>
      <c r="F3" s="652"/>
      <c r="G3" s="652"/>
      <c r="H3" s="652"/>
      <c r="I3" s="652"/>
      <c r="J3" s="652"/>
      <c r="K3" s="652"/>
      <c r="L3" s="652"/>
      <c r="M3" s="652"/>
    </row>
    <row r="4" spans="2:13" ht="15.75" x14ac:dyDescent="0.2">
      <c r="B4" s="114"/>
      <c r="C4" s="15"/>
      <c r="D4" s="15"/>
      <c r="E4" s="15"/>
      <c r="F4" s="15"/>
      <c r="G4" s="15"/>
      <c r="H4" s="15"/>
      <c r="I4" s="15"/>
      <c r="J4" s="15"/>
      <c r="K4" s="15"/>
      <c r="L4" s="15"/>
      <c r="M4" s="15"/>
    </row>
    <row r="5" spans="2:13" ht="15.75" x14ac:dyDescent="0.2">
      <c r="B5" s="114"/>
      <c r="C5" s="15"/>
      <c r="D5" s="15"/>
      <c r="E5" s="15"/>
      <c r="F5" s="15"/>
      <c r="G5" s="15"/>
      <c r="H5" s="15"/>
      <c r="I5" s="15"/>
      <c r="J5" s="15"/>
      <c r="K5" s="15"/>
      <c r="L5" s="16"/>
      <c r="M5" s="15"/>
    </row>
    <row r="6" spans="2:13" ht="12.75" customHeight="1" x14ac:dyDescent="0.2">
      <c r="B6" s="755" t="s">
        <v>1</v>
      </c>
      <c r="C6" s="757" t="s">
        <v>2</v>
      </c>
      <c r="D6" s="757" t="s">
        <v>3</v>
      </c>
    </row>
    <row r="7" spans="2:13" ht="15" customHeight="1" x14ac:dyDescent="0.2">
      <c r="B7" s="755"/>
      <c r="C7" s="757"/>
      <c r="D7" s="757"/>
    </row>
    <row r="8" spans="2:13" x14ac:dyDescent="0.2">
      <c r="B8" s="756"/>
      <c r="C8" s="758"/>
      <c r="D8" s="758"/>
    </row>
    <row r="9" spans="2:13" ht="18" customHeight="1" x14ac:dyDescent="0.2">
      <c r="B9" s="115">
        <v>1</v>
      </c>
      <c r="C9" s="111" t="s">
        <v>4</v>
      </c>
      <c r="D9" s="292" t="s">
        <v>5</v>
      </c>
    </row>
    <row r="10" spans="2:13" ht="18" customHeight="1" x14ac:dyDescent="0.2">
      <c r="B10" s="115">
        <f>B9+1</f>
        <v>2</v>
      </c>
      <c r="C10" s="111" t="s">
        <v>6</v>
      </c>
      <c r="D10" s="292" t="s">
        <v>7</v>
      </c>
    </row>
    <row r="11" spans="2:13" ht="18" customHeight="1" x14ac:dyDescent="0.2">
      <c r="B11" s="115">
        <f t="shared" ref="B11:B31" si="0">B10+1</f>
        <v>3</v>
      </c>
      <c r="C11" s="111" t="s">
        <v>8</v>
      </c>
      <c r="D11" s="292" t="s">
        <v>9</v>
      </c>
    </row>
    <row r="12" spans="2:13" ht="18" customHeight="1" x14ac:dyDescent="0.2">
      <c r="B12" s="115">
        <f t="shared" si="0"/>
        <v>4</v>
      </c>
      <c r="C12" s="111" t="s">
        <v>10</v>
      </c>
      <c r="D12" s="292" t="s">
        <v>11</v>
      </c>
    </row>
    <row r="13" spans="2:13" ht="18" customHeight="1" x14ac:dyDescent="0.2">
      <c r="B13" s="115">
        <f t="shared" si="0"/>
        <v>5</v>
      </c>
      <c r="C13" s="111" t="s">
        <v>12</v>
      </c>
      <c r="D13" s="292" t="s">
        <v>13</v>
      </c>
    </row>
    <row r="14" spans="2:13" ht="18" customHeight="1" x14ac:dyDescent="0.2">
      <c r="B14" s="115">
        <f t="shared" si="0"/>
        <v>6</v>
      </c>
      <c r="C14" s="111" t="s">
        <v>14</v>
      </c>
      <c r="D14" s="292" t="s">
        <v>15</v>
      </c>
    </row>
    <row r="15" spans="2:13" ht="18" customHeight="1" x14ac:dyDescent="0.2">
      <c r="B15" s="115">
        <f t="shared" si="0"/>
        <v>7</v>
      </c>
      <c r="C15" s="111" t="s">
        <v>16</v>
      </c>
      <c r="D15" s="292" t="s">
        <v>17</v>
      </c>
    </row>
    <row r="16" spans="2:13" ht="18" customHeight="1" x14ac:dyDescent="0.2">
      <c r="B16" s="115">
        <f t="shared" si="0"/>
        <v>8</v>
      </c>
      <c r="C16" s="277" t="s">
        <v>18</v>
      </c>
      <c r="D16" s="292" t="s">
        <v>19</v>
      </c>
    </row>
    <row r="17" spans="2:4" ht="18" customHeight="1" x14ac:dyDescent="0.2">
      <c r="B17" s="115">
        <f t="shared" si="0"/>
        <v>9</v>
      </c>
      <c r="C17" s="111" t="s">
        <v>20</v>
      </c>
      <c r="D17" s="292" t="s">
        <v>21</v>
      </c>
    </row>
    <row r="18" spans="2:4" ht="18" customHeight="1" x14ac:dyDescent="0.2">
      <c r="B18" s="115">
        <f t="shared" si="0"/>
        <v>10</v>
      </c>
      <c r="C18" s="111" t="s">
        <v>22</v>
      </c>
      <c r="D18" s="292" t="s">
        <v>23</v>
      </c>
    </row>
    <row r="19" spans="2:4" ht="18" customHeight="1" x14ac:dyDescent="0.2">
      <c r="B19" s="115">
        <f t="shared" si="0"/>
        <v>11</v>
      </c>
      <c r="C19" s="111" t="s">
        <v>24</v>
      </c>
      <c r="D19" s="292" t="s">
        <v>25</v>
      </c>
    </row>
    <row r="20" spans="2:4" ht="18" customHeight="1" x14ac:dyDescent="0.2">
      <c r="B20" s="115">
        <f t="shared" si="0"/>
        <v>12</v>
      </c>
      <c r="C20" s="277" t="s">
        <v>26</v>
      </c>
      <c r="D20" s="292" t="s">
        <v>27</v>
      </c>
    </row>
    <row r="21" spans="2:4" ht="49.9" customHeight="1" x14ac:dyDescent="0.2">
      <c r="B21" s="115">
        <f t="shared" si="0"/>
        <v>13</v>
      </c>
      <c r="C21" s="506" t="s">
        <v>709</v>
      </c>
      <c r="D21" s="292" t="s">
        <v>28</v>
      </c>
    </row>
    <row r="22" spans="2:4" ht="18" customHeight="1" x14ac:dyDescent="0.2">
      <c r="B22" s="115">
        <f t="shared" si="0"/>
        <v>14</v>
      </c>
      <c r="C22" s="111" t="s">
        <v>711</v>
      </c>
      <c r="D22" s="292" t="s">
        <v>29</v>
      </c>
    </row>
    <row r="23" spans="2:4" ht="18" customHeight="1" x14ac:dyDescent="0.2">
      <c r="B23" s="115">
        <f t="shared" si="0"/>
        <v>15</v>
      </c>
      <c r="C23" s="112" t="s">
        <v>30</v>
      </c>
      <c r="D23" s="292" t="s">
        <v>31</v>
      </c>
    </row>
    <row r="24" spans="2:4" ht="18" customHeight="1" x14ac:dyDescent="0.2">
      <c r="B24" s="115">
        <f t="shared" si="0"/>
        <v>16</v>
      </c>
      <c r="C24" s="112" t="s">
        <v>32</v>
      </c>
      <c r="D24" s="292" t="s">
        <v>33</v>
      </c>
    </row>
    <row r="25" spans="2:4" ht="18" customHeight="1" x14ac:dyDescent="0.2">
      <c r="B25" s="115">
        <f t="shared" si="0"/>
        <v>17</v>
      </c>
      <c r="C25" s="111" t="s">
        <v>34</v>
      </c>
      <c r="D25" s="292" t="s">
        <v>35</v>
      </c>
    </row>
    <row r="26" spans="2:4" ht="18" customHeight="1" x14ac:dyDescent="0.2">
      <c r="B26" s="115">
        <f t="shared" si="0"/>
        <v>18</v>
      </c>
      <c r="C26" s="111" t="s">
        <v>36</v>
      </c>
      <c r="D26" s="292" t="s">
        <v>37</v>
      </c>
    </row>
    <row r="27" spans="2:4" ht="15.75" x14ac:dyDescent="0.2">
      <c r="B27" s="115">
        <f t="shared" si="0"/>
        <v>19</v>
      </c>
      <c r="C27" s="111" t="s">
        <v>38</v>
      </c>
      <c r="D27" s="292" t="s">
        <v>39</v>
      </c>
    </row>
    <row r="28" spans="2:4" ht="15.75" x14ac:dyDescent="0.2">
      <c r="B28" s="115">
        <f t="shared" si="0"/>
        <v>20</v>
      </c>
      <c r="C28" s="111" t="s">
        <v>40</v>
      </c>
      <c r="D28" s="292" t="s">
        <v>41</v>
      </c>
    </row>
    <row r="29" spans="2:4" ht="15.75" x14ac:dyDescent="0.2">
      <c r="B29" s="115">
        <f t="shared" si="0"/>
        <v>21</v>
      </c>
      <c r="C29" s="111" t="s">
        <v>42</v>
      </c>
      <c r="D29" s="292" t="s">
        <v>43</v>
      </c>
    </row>
    <row r="30" spans="2:4" ht="15.75" x14ac:dyDescent="0.2">
      <c r="B30" s="115">
        <f t="shared" si="0"/>
        <v>22</v>
      </c>
      <c r="C30" s="111" t="s">
        <v>44</v>
      </c>
      <c r="D30" s="292" t="s">
        <v>45</v>
      </c>
    </row>
    <row r="31" spans="2:4" ht="15.75" x14ac:dyDescent="0.2">
      <c r="B31" s="115">
        <f t="shared" si="0"/>
        <v>23</v>
      </c>
      <c r="C31" s="111" t="s">
        <v>46</v>
      </c>
      <c r="D31" s="292" t="s">
        <v>47</v>
      </c>
    </row>
    <row r="32" spans="2:4" ht="15.75" hidden="1" x14ac:dyDescent="0.2">
      <c r="B32" s="280"/>
      <c r="C32" s="275" t="s">
        <v>48</v>
      </c>
      <c r="D32" s="293"/>
    </row>
    <row r="33" spans="2:4" ht="15.75" hidden="1" x14ac:dyDescent="0.2">
      <c r="B33" s="276">
        <f>B31+1</f>
        <v>24</v>
      </c>
      <c r="C33" s="277" t="s">
        <v>49</v>
      </c>
      <c r="D33" s="294" t="s">
        <v>50</v>
      </c>
    </row>
    <row r="34" spans="2:4" ht="15.75" hidden="1" x14ac:dyDescent="0.2">
      <c r="B34" s="276">
        <f t="shared" ref="B34:B41" si="1">B33+1</f>
        <v>25</v>
      </c>
      <c r="C34" s="277" t="s">
        <v>51</v>
      </c>
      <c r="D34" s="294" t="s">
        <v>52</v>
      </c>
    </row>
    <row r="35" spans="2:4" ht="15.75" hidden="1" x14ac:dyDescent="0.2">
      <c r="B35" s="276">
        <f t="shared" si="1"/>
        <v>26</v>
      </c>
      <c r="C35" s="277" t="s">
        <v>53</v>
      </c>
      <c r="D35" s="294" t="s">
        <v>54</v>
      </c>
    </row>
    <row r="36" spans="2:4" ht="15.75" hidden="1" x14ac:dyDescent="0.2">
      <c r="B36" s="276">
        <f t="shared" si="1"/>
        <v>27</v>
      </c>
      <c r="C36" s="277" t="s">
        <v>55</v>
      </c>
      <c r="D36" s="294" t="s">
        <v>56</v>
      </c>
    </row>
    <row r="37" spans="2:4" ht="15.75" hidden="1" x14ac:dyDescent="0.2">
      <c r="B37" s="276">
        <f t="shared" si="1"/>
        <v>28</v>
      </c>
      <c r="C37" s="277" t="s">
        <v>57</v>
      </c>
      <c r="D37" s="294" t="s">
        <v>58</v>
      </c>
    </row>
    <row r="38" spans="2:4" ht="15.75" hidden="1" x14ac:dyDescent="0.2">
      <c r="B38" s="276">
        <f t="shared" si="1"/>
        <v>29</v>
      </c>
      <c r="C38" s="277" t="s">
        <v>59</v>
      </c>
      <c r="D38" s="294" t="s">
        <v>60</v>
      </c>
    </row>
    <row r="39" spans="2:4" ht="15.75" hidden="1" x14ac:dyDescent="0.2">
      <c r="B39" s="276">
        <f t="shared" si="1"/>
        <v>30</v>
      </c>
      <c r="C39" s="277" t="s">
        <v>61</v>
      </c>
      <c r="D39" s="294" t="s">
        <v>62</v>
      </c>
    </row>
    <row r="40" spans="2:4" ht="15.75" hidden="1" x14ac:dyDescent="0.2">
      <c r="B40" s="276">
        <f t="shared" si="1"/>
        <v>31</v>
      </c>
      <c r="C40" s="277" t="s">
        <v>63</v>
      </c>
      <c r="D40" s="294" t="s">
        <v>64</v>
      </c>
    </row>
    <row r="41" spans="2:4" ht="15.75" hidden="1" x14ac:dyDescent="0.2">
      <c r="B41" s="276">
        <f t="shared" si="1"/>
        <v>32</v>
      </c>
      <c r="C41" s="277" t="s">
        <v>65</v>
      </c>
      <c r="D41" s="294" t="s">
        <v>66</v>
      </c>
    </row>
    <row r="42" spans="2:4" ht="15.75" x14ac:dyDescent="0.2">
      <c r="B42" s="461">
        <v>32</v>
      </c>
      <c r="C42" s="111" t="s">
        <v>706</v>
      </c>
      <c r="D42" s="292" t="s">
        <v>707</v>
      </c>
    </row>
    <row r="44" spans="2:4" x14ac:dyDescent="0.2">
      <c r="B44" s="459" t="s">
        <v>67</v>
      </c>
      <c r="C44" s="460"/>
      <c r="D44" s="460"/>
    </row>
  </sheetData>
  <mergeCells count="5">
    <mergeCell ref="B2:D2"/>
    <mergeCell ref="B3:D3"/>
    <mergeCell ref="B6:B8"/>
    <mergeCell ref="C6:C8"/>
    <mergeCell ref="D6:D8"/>
  </mergeCells>
  <phoneticPr fontId="0" type="noConversion"/>
  <pageMargins left="1.02" right="0.25" top="1" bottom="1" header="0.25" footer="0.25"/>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2:U25"/>
  <sheetViews>
    <sheetView showGridLines="0" tabSelected="1" view="pageBreakPreview" zoomScale="70" zoomScaleNormal="60" zoomScaleSheetLayoutView="70" workbookViewId="0">
      <selection activeCell="N18" sqref="N18"/>
    </sheetView>
  </sheetViews>
  <sheetFormatPr defaultColWidth="9.28515625" defaultRowHeight="15" x14ac:dyDescent="0.2"/>
  <cols>
    <col min="1" max="1" width="6.7109375" style="3" customWidth="1"/>
    <col min="2" max="2" width="5.7109375" style="3" customWidth="1"/>
    <col min="3" max="3" width="69.5703125" style="3" customWidth="1"/>
    <col min="4" max="4" width="19.28515625" style="3" bestFit="1" customWidth="1"/>
    <col min="5" max="8" width="19.28515625" style="3" customWidth="1"/>
    <col min="9" max="9" width="17" style="3" customWidth="1"/>
    <col min="10" max="10" width="18" style="3" customWidth="1"/>
    <col min="11" max="20" width="18.7109375" style="3" customWidth="1"/>
    <col min="21" max="21" width="13.7109375" style="3" customWidth="1"/>
    <col min="22" max="16384" width="9.28515625" style="3"/>
  </cols>
  <sheetData>
    <row r="2" spans="2:21" s="45" customFormat="1" ht="15.75" x14ac:dyDescent="0.25">
      <c r="B2" s="759" t="str">
        <f>Index!B2</f>
        <v>ADANI TRANSMISSION (INDIA) LIMITED</v>
      </c>
      <c r="C2" s="759"/>
      <c r="D2" s="759"/>
      <c r="E2" s="759"/>
      <c r="F2" s="759"/>
      <c r="G2" s="759"/>
      <c r="H2" s="759"/>
      <c r="I2" s="759"/>
      <c r="J2" s="759"/>
      <c r="K2" s="759"/>
      <c r="L2" s="759"/>
      <c r="M2" s="759"/>
      <c r="N2" s="759"/>
      <c r="O2" s="759"/>
      <c r="P2" s="759"/>
      <c r="Q2" s="759"/>
      <c r="R2" s="759"/>
      <c r="S2" s="759"/>
      <c r="T2" s="759"/>
      <c r="U2" s="759"/>
    </row>
    <row r="3" spans="2:21" s="45" customFormat="1" ht="15.75" x14ac:dyDescent="0.25">
      <c r="B3" s="760" t="s">
        <v>0</v>
      </c>
      <c r="C3" s="760"/>
      <c r="D3" s="760"/>
      <c r="E3" s="760"/>
      <c r="F3" s="760"/>
      <c r="G3" s="760"/>
      <c r="H3" s="760"/>
      <c r="I3" s="760"/>
      <c r="J3" s="760"/>
      <c r="K3" s="760"/>
      <c r="L3" s="760"/>
      <c r="M3" s="760"/>
      <c r="N3" s="760"/>
      <c r="O3" s="760"/>
      <c r="P3" s="760"/>
      <c r="Q3" s="760"/>
      <c r="R3" s="760"/>
      <c r="S3" s="760"/>
      <c r="T3" s="760"/>
      <c r="U3" s="760"/>
    </row>
    <row r="4" spans="2:21" s="45" customFormat="1" ht="15.75" x14ac:dyDescent="0.25">
      <c r="B4" s="759" t="s">
        <v>68</v>
      </c>
      <c r="C4" s="759"/>
      <c r="D4" s="759"/>
      <c r="E4" s="759"/>
      <c r="F4" s="759"/>
      <c r="G4" s="759"/>
      <c r="H4" s="759"/>
      <c r="I4" s="759"/>
      <c r="J4" s="759"/>
      <c r="K4" s="759"/>
      <c r="L4" s="759"/>
      <c r="M4" s="759"/>
      <c r="N4" s="759"/>
      <c r="O4" s="759"/>
      <c r="P4" s="759"/>
      <c r="Q4" s="759"/>
      <c r="R4" s="759"/>
      <c r="S4" s="759"/>
      <c r="T4" s="759"/>
      <c r="U4" s="759"/>
    </row>
    <row r="6" spans="2:21" x14ac:dyDescent="0.2">
      <c r="T6" s="5" t="s">
        <v>69</v>
      </c>
      <c r="U6" s="5" t="s">
        <v>69</v>
      </c>
    </row>
    <row r="7" spans="2:21" s="20" customFormat="1" x14ac:dyDescent="0.2">
      <c r="B7" s="763" t="s">
        <v>1</v>
      </c>
      <c r="C7" s="766" t="s">
        <v>70</v>
      </c>
      <c r="D7" s="766" t="s">
        <v>3</v>
      </c>
      <c r="E7" s="768" t="s">
        <v>71</v>
      </c>
      <c r="F7" s="769"/>
      <c r="G7" s="770"/>
      <c r="H7" s="768" t="s">
        <v>72</v>
      </c>
      <c r="I7" s="769"/>
      <c r="J7" s="770"/>
      <c r="K7" s="768" t="s">
        <v>73</v>
      </c>
      <c r="L7" s="769"/>
      <c r="M7" s="769"/>
      <c r="N7" s="769"/>
      <c r="O7" s="770"/>
      <c r="P7" s="761" t="s">
        <v>74</v>
      </c>
      <c r="Q7" s="761"/>
      <c r="R7" s="761"/>
      <c r="S7" s="761"/>
      <c r="T7" s="761"/>
      <c r="U7" s="761" t="s">
        <v>75</v>
      </c>
    </row>
    <row r="8" spans="2:21" s="20" customFormat="1" ht="40.5" customHeight="1" x14ac:dyDescent="0.2">
      <c r="B8" s="764"/>
      <c r="C8" s="766"/>
      <c r="D8" s="766"/>
      <c r="E8" s="412" t="s">
        <v>76</v>
      </c>
      <c r="F8" s="412" t="s">
        <v>77</v>
      </c>
      <c r="G8" s="412" t="s">
        <v>78</v>
      </c>
      <c r="H8" s="412" t="s">
        <v>76</v>
      </c>
      <c r="I8" s="412" t="s">
        <v>77</v>
      </c>
      <c r="J8" s="412" t="s">
        <v>78</v>
      </c>
      <c r="K8" s="412" t="s">
        <v>76</v>
      </c>
      <c r="L8" s="412" t="s">
        <v>79</v>
      </c>
      <c r="M8" s="412" t="s">
        <v>80</v>
      </c>
      <c r="N8" s="412" t="s">
        <v>81</v>
      </c>
      <c r="O8" s="412" t="s">
        <v>82</v>
      </c>
      <c r="P8" s="412" t="s">
        <v>83</v>
      </c>
      <c r="Q8" s="412" t="s">
        <v>84</v>
      </c>
      <c r="R8" s="412" t="s">
        <v>85</v>
      </c>
      <c r="S8" s="412" t="s">
        <v>86</v>
      </c>
      <c r="T8" s="412" t="s">
        <v>87</v>
      </c>
      <c r="U8" s="761"/>
    </row>
    <row r="9" spans="2:21" s="20" customFormat="1" x14ac:dyDescent="0.2">
      <c r="B9" s="765"/>
      <c r="C9" s="767"/>
      <c r="D9" s="767"/>
      <c r="E9" s="412" t="s">
        <v>88</v>
      </c>
      <c r="F9" s="412" t="s">
        <v>89</v>
      </c>
      <c r="G9" s="412" t="s">
        <v>90</v>
      </c>
      <c r="H9" s="412" t="s">
        <v>91</v>
      </c>
      <c r="I9" s="412" t="s">
        <v>92</v>
      </c>
      <c r="J9" s="412" t="s">
        <v>93</v>
      </c>
      <c r="K9" s="412" t="s">
        <v>94</v>
      </c>
      <c r="L9" s="412" t="s">
        <v>95</v>
      </c>
      <c r="M9" s="412" t="s">
        <v>96</v>
      </c>
      <c r="N9" s="412" t="s">
        <v>97</v>
      </c>
      <c r="O9" s="412" t="s">
        <v>98</v>
      </c>
      <c r="P9" s="412" t="s">
        <v>99</v>
      </c>
      <c r="Q9" s="412" t="s">
        <v>99</v>
      </c>
      <c r="R9" s="412" t="s">
        <v>99</v>
      </c>
      <c r="S9" s="412" t="s">
        <v>99</v>
      </c>
      <c r="T9" s="412" t="s">
        <v>99</v>
      </c>
      <c r="U9" s="762"/>
    </row>
    <row r="10" spans="2:21" ht="15.75" x14ac:dyDescent="0.2">
      <c r="B10" s="74">
        <v>1</v>
      </c>
      <c r="C10" s="74" t="s">
        <v>100</v>
      </c>
      <c r="D10" s="75" t="s">
        <v>7</v>
      </c>
      <c r="E10" s="526">
        <f>'F2'!E13</f>
        <v>13.255200000000002</v>
      </c>
      <c r="F10" s="526">
        <f>'F2'!F13</f>
        <v>13.255200000000002</v>
      </c>
      <c r="G10" s="526">
        <f t="shared" ref="G10:G22" si="0">F10-E10</f>
        <v>0</v>
      </c>
      <c r="H10" s="526">
        <f>'F2'!I13</f>
        <v>13.743600000000001</v>
      </c>
      <c r="I10" s="526">
        <f>'F2'!J13</f>
        <v>13.743600000000001</v>
      </c>
      <c r="J10" s="526">
        <f t="shared" ref="J10:J22" si="1">I10-H10</f>
        <v>0</v>
      </c>
      <c r="K10" s="526">
        <f>'F2'!M13</f>
        <v>14.2896</v>
      </c>
      <c r="L10" s="526">
        <f>'F2'!N13</f>
        <v>7.077</v>
      </c>
      <c r="M10" s="526">
        <f>'F2'!O13</f>
        <v>7.2126000000000001</v>
      </c>
      <c r="N10" s="526">
        <f>'F2'!P13</f>
        <v>14.2896</v>
      </c>
      <c r="O10" s="526">
        <f t="shared" ref="O10:O22" si="2">N10-K10</f>
        <v>0</v>
      </c>
      <c r="P10" s="526">
        <f>'F2'!R13</f>
        <v>14.913600000000001</v>
      </c>
      <c r="Q10" s="526">
        <f>'F2'!S13</f>
        <v>15.5916</v>
      </c>
      <c r="R10" s="526">
        <f>'F2'!T13</f>
        <v>16.291799999999999</v>
      </c>
      <c r="S10" s="526">
        <f>'F2'!U13</f>
        <v>17.0154</v>
      </c>
      <c r="T10" s="526">
        <f>'F2'!V13</f>
        <v>17.807400000000001</v>
      </c>
      <c r="U10" s="4"/>
    </row>
    <row r="11" spans="2:21" ht="15.75" x14ac:dyDescent="0.2">
      <c r="B11" s="74">
        <v>2</v>
      </c>
      <c r="C11" s="74" t="s">
        <v>101</v>
      </c>
      <c r="D11" s="75" t="s">
        <v>27</v>
      </c>
      <c r="E11" s="628">
        <v>37.75</v>
      </c>
      <c r="F11" s="526">
        <f>'F4'!E60</f>
        <v>37.753360000000001</v>
      </c>
      <c r="G11" s="526">
        <f t="shared" si="0"/>
        <v>3.3600000000006958E-3</v>
      </c>
      <c r="H11" s="628">
        <v>37.65</v>
      </c>
      <c r="I11" s="526">
        <f>'F4'!J60</f>
        <v>37.653944000000003</v>
      </c>
      <c r="J11" s="526">
        <f t="shared" si="1"/>
        <v>3.9440000000041664E-3</v>
      </c>
      <c r="K11" s="628">
        <v>37.65</v>
      </c>
      <c r="L11" s="527">
        <f>N11/2</f>
        <v>18.824472</v>
      </c>
      <c r="M11" s="527">
        <f>N11/2</f>
        <v>18.824472</v>
      </c>
      <c r="N11" s="527">
        <f>'F4'!O60</f>
        <v>37.648944</v>
      </c>
      <c r="O11" s="526">
        <f t="shared" si="2"/>
        <v>-1.0559999999983916E-3</v>
      </c>
      <c r="P11" s="527">
        <f>'F4'!T60</f>
        <v>38.034844</v>
      </c>
      <c r="Q11" s="527">
        <f>'F4'!E78</f>
        <v>7.1835847232876668</v>
      </c>
      <c r="R11" s="527">
        <f>'F4'!J78</f>
        <v>7.1835847232876668</v>
      </c>
      <c r="S11" s="527">
        <f>'F4'!O78</f>
        <v>7.1835847232876668</v>
      </c>
      <c r="T11" s="527">
        <f>'F4'!T78</f>
        <v>7.1835847232876668</v>
      </c>
      <c r="U11" s="4"/>
    </row>
    <row r="12" spans="2:21" ht="15.75" x14ac:dyDescent="0.2">
      <c r="B12" s="74">
        <v>3</v>
      </c>
      <c r="C12" s="74" t="s">
        <v>30</v>
      </c>
      <c r="D12" s="75" t="s">
        <v>31</v>
      </c>
      <c r="E12" s="526">
        <f>'F5'!D23</f>
        <v>14.68</v>
      </c>
      <c r="F12" s="526">
        <f>'F5'!E23</f>
        <v>15.982897602547936</v>
      </c>
      <c r="G12" s="526">
        <f t="shared" si="0"/>
        <v>1.3028976025479366</v>
      </c>
      <c r="H12" s="526">
        <f>'F5'!G23</f>
        <v>10.08</v>
      </c>
      <c r="I12" s="526">
        <f>'F5'!H23</f>
        <v>10.995974962547942</v>
      </c>
      <c r="J12" s="526">
        <f t="shared" si="1"/>
        <v>0.91597496254794208</v>
      </c>
      <c r="K12" s="526">
        <f>'F5'!J23</f>
        <v>5.49</v>
      </c>
      <c r="L12" s="526">
        <f>N12/2</f>
        <v>2.9890430662739704</v>
      </c>
      <c r="M12" s="526">
        <f>N12/2</f>
        <v>2.9890430662739704</v>
      </c>
      <c r="N12" s="526">
        <f>'F5'!K23</f>
        <v>5.9780861325479409</v>
      </c>
      <c r="O12" s="526">
        <f t="shared" si="2"/>
        <v>0.48808613254794064</v>
      </c>
      <c r="P12" s="526">
        <f>'F5'!M23</f>
        <v>1.8451601775479369</v>
      </c>
      <c r="Q12" s="526">
        <f>'F5'!N23</f>
        <v>0.10323838127396415</v>
      </c>
      <c r="R12" s="526">
        <f>'F5'!O23</f>
        <v>0</v>
      </c>
      <c r="S12" s="526">
        <f>'F5'!P23</f>
        <v>0</v>
      </c>
      <c r="T12" s="526">
        <f>'F5'!Q23</f>
        <v>0</v>
      </c>
      <c r="U12" s="4"/>
    </row>
    <row r="13" spans="2:21" ht="15.75" x14ac:dyDescent="0.2">
      <c r="B13" s="74">
        <v>4</v>
      </c>
      <c r="C13" s="76" t="s">
        <v>102</v>
      </c>
      <c r="D13" s="75" t="s">
        <v>33</v>
      </c>
      <c r="E13" s="526">
        <f>'F6'!E18</f>
        <v>2.33</v>
      </c>
      <c r="F13" s="526">
        <f>'F6'!F18</f>
        <v>2.2888915273972601</v>
      </c>
      <c r="G13" s="526">
        <f t="shared" si="0"/>
        <v>-4.1108472602739976E-2</v>
      </c>
      <c r="H13" s="526">
        <f>'F6'!G18</f>
        <v>2.4500000000000002</v>
      </c>
      <c r="I13" s="526">
        <f>'F6'!H18</f>
        <v>2.6066157647540988</v>
      </c>
      <c r="J13" s="526">
        <f t="shared" si="1"/>
        <v>0.15661576475409866</v>
      </c>
      <c r="K13" s="527">
        <f>'F6'!I18</f>
        <v>2.4300000000000002</v>
      </c>
      <c r="L13" s="527">
        <f>N13/2</f>
        <v>1.346121975</v>
      </c>
      <c r="M13" s="527">
        <f>N13/2</f>
        <v>1.346121975</v>
      </c>
      <c r="N13" s="527">
        <f>'F6'!J18</f>
        <v>2.6922439499999999</v>
      </c>
      <c r="O13" s="526">
        <f t="shared" si="2"/>
        <v>0.26224394999999978</v>
      </c>
      <c r="P13" s="527">
        <f ca="1">'F6'!E41</f>
        <v>2.3330613993753029</v>
      </c>
      <c r="Q13" s="527">
        <f ca="1">'F6'!F41</f>
        <v>1.76884701638398</v>
      </c>
      <c r="R13" s="527">
        <f ca="1">'F6'!G41</f>
        <v>1.7815622561700128</v>
      </c>
      <c r="S13" s="527">
        <f ca="1">'F6'!H41</f>
        <v>1.7961600760134364</v>
      </c>
      <c r="T13" s="527">
        <f ca="1">'F6'!I41</f>
        <v>1.8122667300028923</v>
      </c>
      <c r="U13" s="4"/>
    </row>
    <row r="14" spans="2:21" ht="15.75" x14ac:dyDescent="0.2">
      <c r="B14" s="74">
        <v>5</v>
      </c>
      <c r="C14" s="74" t="s">
        <v>38</v>
      </c>
      <c r="D14" s="46" t="s">
        <v>39</v>
      </c>
      <c r="E14" s="532"/>
      <c r="F14" s="532"/>
      <c r="G14" s="532">
        <f t="shared" si="0"/>
        <v>0</v>
      </c>
      <c r="H14" s="533"/>
      <c r="I14" s="533"/>
      <c r="J14" s="532">
        <f t="shared" si="1"/>
        <v>0</v>
      </c>
      <c r="K14" s="529"/>
      <c r="L14" s="529"/>
      <c r="M14" s="529"/>
      <c r="N14" s="529"/>
      <c r="O14" s="532">
        <f t="shared" si="2"/>
        <v>0</v>
      </c>
      <c r="P14" s="529"/>
      <c r="Q14" s="529"/>
      <c r="R14" s="529"/>
      <c r="S14" s="529"/>
      <c r="T14" s="529"/>
      <c r="U14" s="4"/>
    </row>
    <row r="15" spans="2:21" ht="15.75" x14ac:dyDescent="0.2">
      <c r="B15" s="74">
        <v>6</v>
      </c>
      <c r="C15" s="76" t="s">
        <v>103</v>
      </c>
      <c r="D15" s="46" t="s">
        <v>41</v>
      </c>
      <c r="E15" s="526">
        <f>'F10'!D12</f>
        <v>1.78</v>
      </c>
      <c r="F15" s="526">
        <f>'F10'!E12</f>
        <v>1.29</v>
      </c>
      <c r="G15" s="526">
        <f t="shared" si="0"/>
        <v>-0.49</v>
      </c>
      <c r="H15" s="528">
        <f>'F10'!G12</f>
        <v>1.78</v>
      </c>
      <c r="I15" s="528">
        <f>'F10'!H12</f>
        <v>2.79</v>
      </c>
      <c r="J15" s="526">
        <f t="shared" si="1"/>
        <v>1.01</v>
      </c>
      <c r="K15" s="528">
        <f>'F10'!J12</f>
        <v>1.78</v>
      </c>
      <c r="L15" s="527">
        <f>N15/2</f>
        <v>0.89153749999999987</v>
      </c>
      <c r="M15" s="527">
        <f>N15/2</f>
        <v>0.89153749999999987</v>
      </c>
      <c r="N15" s="527">
        <f>'F10'!K12</f>
        <v>1.7830749999999997</v>
      </c>
      <c r="O15" s="526">
        <f t="shared" si="2"/>
        <v>3.0749999999997168E-3</v>
      </c>
      <c r="P15" s="527">
        <f>'F10'!M12</f>
        <v>1.7830749999999997</v>
      </c>
      <c r="Q15" s="527">
        <f>'F10'!N12</f>
        <v>1.8305749999999998</v>
      </c>
      <c r="R15" s="527">
        <f>'F10'!O12</f>
        <v>1.8305749999999998</v>
      </c>
      <c r="S15" s="527">
        <f>'F10'!P12</f>
        <v>1.8305749999999998</v>
      </c>
      <c r="T15" s="527">
        <f>'F10'!Q12</f>
        <v>1.8305749999999998</v>
      </c>
      <c r="U15" s="4"/>
    </row>
    <row r="16" spans="2:21" s="14" customFormat="1" ht="15.75" x14ac:dyDescent="0.2">
      <c r="B16" s="77">
        <v>7</v>
      </c>
      <c r="C16" s="77" t="s">
        <v>104</v>
      </c>
      <c r="D16" s="77"/>
      <c r="E16" s="530">
        <f>SUM(E10:E15)</f>
        <v>69.795200000000008</v>
      </c>
      <c r="F16" s="530">
        <f t="shared" ref="F16:T16" si="3">SUM(F10:F15)</f>
        <v>70.5703491299452</v>
      </c>
      <c r="G16" s="606">
        <f t="shared" si="0"/>
        <v>0.77514912994519136</v>
      </c>
      <c r="H16" s="530">
        <f t="shared" si="3"/>
        <v>65.703599999999994</v>
      </c>
      <c r="I16" s="530">
        <f t="shared" si="3"/>
        <v>67.790134727302046</v>
      </c>
      <c r="J16" s="526">
        <f t="shared" si="1"/>
        <v>2.0865347273020518</v>
      </c>
      <c r="K16" s="530">
        <f t="shared" si="3"/>
        <v>61.639600000000002</v>
      </c>
      <c r="L16" s="530">
        <f t="shared" si="3"/>
        <v>31.128174541273967</v>
      </c>
      <c r="M16" s="530">
        <f t="shared" si="3"/>
        <v>31.263774541273971</v>
      </c>
      <c r="N16" s="530">
        <f t="shared" si="3"/>
        <v>62.391949082547939</v>
      </c>
      <c r="O16" s="526">
        <f t="shared" si="2"/>
        <v>0.75234908254793709</v>
      </c>
      <c r="P16" s="530">
        <f t="shared" ca="1" si="3"/>
        <v>58.909740576923241</v>
      </c>
      <c r="Q16" s="530">
        <f t="shared" ca="1" si="3"/>
        <v>26.477845120945609</v>
      </c>
      <c r="R16" s="530">
        <f t="shared" ca="1" si="3"/>
        <v>27.087521979457676</v>
      </c>
      <c r="S16" s="530">
        <f t="shared" ca="1" si="3"/>
        <v>27.825719799301101</v>
      </c>
      <c r="T16" s="530">
        <f t="shared" ca="1" si="3"/>
        <v>28.63382645329056</v>
      </c>
      <c r="U16" s="4"/>
    </row>
    <row r="17" spans="2:21" ht="15.75" x14ac:dyDescent="0.2">
      <c r="B17" s="74">
        <v>8</v>
      </c>
      <c r="C17" s="74" t="s">
        <v>105</v>
      </c>
      <c r="D17" s="75" t="s">
        <v>35</v>
      </c>
      <c r="E17" s="526">
        <f>'F7'!D22</f>
        <v>36.29</v>
      </c>
      <c r="F17" s="526">
        <f>'F7'!E22</f>
        <v>40.180681098945172</v>
      </c>
      <c r="G17" s="526">
        <f t="shared" si="0"/>
        <v>3.8906810989451728</v>
      </c>
      <c r="H17" s="526">
        <f>'F7'!G22</f>
        <v>36.29</v>
      </c>
      <c r="I17" s="526">
        <f>'F7'!H22</f>
        <v>40.186033830942222</v>
      </c>
      <c r="J17" s="526">
        <f t="shared" si="1"/>
        <v>3.8960338309422227</v>
      </c>
      <c r="K17" s="526">
        <f>'F7'!J22</f>
        <v>36.29</v>
      </c>
      <c r="L17" s="526">
        <f>N17/2</f>
        <v>18.148785866614965</v>
      </c>
      <c r="M17" s="526">
        <f>N17/2</f>
        <v>18.148785866614965</v>
      </c>
      <c r="N17" s="526">
        <f>'F7'!K22</f>
        <v>36.29757173322993</v>
      </c>
      <c r="O17" s="526">
        <f t="shared" si="2"/>
        <v>7.571733229930544E-3</v>
      </c>
      <c r="P17" s="526">
        <f>'F7'!D59</f>
        <v>40.721870153160133</v>
      </c>
      <c r="Q17" s="526">
        <f>'F7'!E59</f>
        <v>41.257143030244272</v>
      </c>
      <c r="R17" s="526">
        <f>'F7'!F59</f>
        <v>41.257143030244272</v>
      </c>
      <c r="S17" s="526">
        <f>'F7'!G59</f>
        <v>41.257143030244272</v>
      </c>
      <c r="T17" s="526">
        <f>'F7'!H59</f>
        <v>41.257143030244272</v>
      </c>
      <c r="U17" s="4"/>
    </row>
    <row r="18" spans="2:21" ht="15.75" x14ac:dyDescent="0.2">
      <c r="B18" s="78">
        <v>9</v>
      </c>
      <c r="C18" s="77" t="s">
        <v>106</v>
      </c>
      <c r="D18" s="75"/>
      <c r="E18" s="606">
        <f>E16+E17</f>
        <v>106.08520000000001</v>
      </c>
      <c r="F18" s="606">
        <f t="shared" ref="F18:T18" si="4">F16+F17</f>
        <v>110.75103022889037</v>
      </c>
      <c r="G18" s="606">
        <f t="shared" si="0"/>
        <v>4.665830228890357</v>
      </c>
      <c r="H18" s="606">
        <f t="shared" si="4"/>
        <v>101.99359999999999</v>
      </c>
      <c r="I18" s="606">
        <f t="shared" si="4"/>
        <v>107.97616855824427</v>
      </c>
      <c r="J18" s="606">
        <f t="shared" si="1"/>
        <v>5.9825685582442816</v>
      </c>
      <c r="K18" s="606">
        <f t="shared" si="4"/>
        <v>97.929599999999994</v>
      </c>
      <c r="L18" s="606">
        <f t="shared" si="4"/>
        <v>49.276960407888936</v>
      </c>
      <c r="M18" s="606">
        <f t="shared" si="4"/>
        <v>49.412560407888932</v>
      </c>
      <c r="N18" s="606">
        <f t="shared" si="4"/>
        <v>98.689520815777868</v>
      </c>
      <c r="O18" s="606">
        <f t="shared" si="2"/>
        <v>0.75992081577787474</v>
      </c>
      <c r="P18" s="606">
        <f t="shared" ca="1" si="4"/>
        <v>99.631610730083366</v>
      </c>
      <c r="Q18" s="606">
        <f t="shared" ca="1" si="4"/>
        <v>67.734988151189881</v>
      </c>
      <c r="R18" s="606">
        <f t="shared" ca="1" si="4"/>
        <v>68.344665009701941</v>
      </c>
      <c r="S18" s="606">
        <f t="shared" ca="1" si="4"/>
        <v>69.082862829545377</v>
      </c>
      <c r="T18" s="606">
        <f t="shared" ca="1" si="4"/>
        <v>69.890969483534832</v>
      </c>
      <c r="U18" s="4"/>
    </row>
    <row r="19" spans="2:21" ht="15.75" x14ac:dyDescent="0.2">
      <c r="B19" s="74">
        <v>10</v>
      </c>
      <c r="C19" s="74" t="s">
        <v>107</v>
      </c>
      <c r="D19" s="75" t="s">
        <v>37</v>
      </c>
      <c r="E19" s="526">
        <f>'F8'!D12</f>
        <v>0.86</v>
      </c>
      <c r="F19" s="526">
        <f>'F8'!E12</f>
        <v>0.47000000000000003</v>
      </c>
      <c r="G19" s="526">
        <f t="shared" si="0"/>
        <v>-0.38999999999999996</v>
      </c>
      <c r="H19" s="526">
        <f>'F8'!G12</f>
        <v>0.98</v>
      </c>
      <c r="I19" s="526">
        <f>'F8'!H12</f>
        <v>0.86</v>
      </c>
      <c r="J19" s="526">
        <f t="shared" si="1"/>
        <v>-0.12</v>
      </c>
      <c r="K19" s="526">
        <f>'F8'!J12</f>
        <v>1.1000000000000001</v>
      </c>
      <c r="L19" s="526">
        <f>'F8'!K12</f>
        <v>0.55000000000000004</v>
      </c>
      <c r="M19" s="526">
        <f>'F8'!L12</f>
        <v>0.54021399999999997</v>
      </c>
      <c r="N19" s="526">
        <f>'F8'!M12</f>
        <v>1.090214</v>
      </c>
      <c r="O19" s="526">
        <f t="shared" si="2"/>
        <v>-9.7860000000000724E-3</v>
      </c>
      <c r="P19" s="526">
        <f>'F8'!O10</f>
        <v>1.1906011224999999</v>
      </c>
      <c r="Q19" s="526">
        <f>'F8'!P10</f>
        <v>1.293662495</v>
      </c>
      <c r="R19" s="526">
        <f>'F8'!Q10</f>
        <v>1.3967238675</v>
      </c>
      <c r="S19" s="526">
        <f>'F8'!R10</f>
        <v>1.49978524</v>
      </c>
      <c r="T19" s="526">
        <f>'F8'!S10</f>
        <v>1.6028466125</v>
      </c>
      <c r="U19" s="4"/>
    </row>
    <row r="20" spans="2:21" ht="15.75" x14ac:dyDescent="0.2">
      <c r="B20" s="74">
        <v>11</v>
      </c>
      <c r="C20" s="74" t="s">
        <v>108</v>
      </c>
      <c r="D20" s="75"/>
      <c r="E20" s="526"/>
      <c r="F20" s="526"/>
      <c r="G20" s="526">
        <f t="shared" si="0"/>
        <v>0</v>
      </c>
      <c r="H20" s="526"/>
      <c r="I20" s="526"/>
      <c r="J20" s="526">
        <f t="shared" si="1"/>
        <v>0</v>
      </c>
      <c r="K20" s="526"/>
      <c r="L20" s="526"/>
      <c r="M20" s="526"/>
      <c r="N20" s="526"/>
      <c r="O20" s="526">
        <f t="shared" si="2"/>
        <v>0</v>
      </c>
      <c r="P20" s="526"/>
      <c r="Q20" s="526"/>
      <c r="R20" s="526"/>
      <c r="S20" s="526"/>
      <c r="T20" s="526"/>
      <c r="U20" s="4"/>
    </row>
    <row r="21" spans="2:21" ht="15.75" x14ac:dyDescent="0.2">
      <c r="B21" s="74">
        <v>12</v>
      </c>
      <c r="C21" s="74" t="s">
        <v>109</v>
      </c>
      <c r="D21" s="75" t="s">
        <v>43</v>
      </c>
      <c r="E21" s="526"/>
      <c r="F21" s="526"/>
      <c r="G21" s="526">
        <f t="shared" si="0"/>
        <v>0</v>
      </c>
      <c r="H21" s="526"/>
      <c r="I21" s="526"/>
      <c r="J21" s="526">
        <f t="shared" si="1"/>
        <v>0</v>
      </c>
      <c r="K21" s="526"/>
      <c r="L21" s="526"/>
      <c r="M21" s="526"/>
      <c r="N21" s="526"/>
      <c r="O21" s="526">
        <f t="shared" si="2"/>
        <v>0</v>
      </c>
      <c r="P21" s="526"/>
      <c r="Q21" s="526"/>
      <c r="R21" s="526"/>
      <c r="S21" s="526"/>
      <c r="T21" s="526"/>
      <c r="U21" s="4"/>
    </row>
    <row r="22" spans="2:21" ht="15.75" x14ac:dyDescent="0.2">
      <c r="B22" s="78">
        <v>13</v>
      </c>
      <c r="C22" s="77" t="s">
        <v>110</v>
      </c>
      <c r="D22" s="74"/>
      <c r="E22" s="530">
        <f>E18-E19-E20-E21</f>
        <v>105.22520000000002</v>
      </c>
      <c r="F22" s="530">
        <f t="shared" ref="F22:T22" si="5">F18-F19-F20-F21</f>
        <v>110.28103022889037</v>
      </c>
      <c r="G22" s="606">
        <f t="shared" si="0"/>
        <v>5.0558302288903576</v>
      </c>
      <c r="H22" s="530">
        <f t="shared" si="5"/>
        <v>101.01359999999998</v>
      </c>
      <c r="I22" s="530">
        <f t="shared" si="5"/>
        <v>107.11616855824427</v>
      </c>
      <c r="J22" s="606">
        <f t="shared" si="1"/>
        <v>6.1025685582442861</v>
      </c>
      <c r="K22" s="530">
        <f t="shared" si="5"/>
        <v>96.829599999999999</v>
      </c>
      <c r="L22" s="530">
        <f t="shared" si="5"/>
        <v>48.726960407888939</v>
      </c>
      <c r="M22" s="530">
        <f t="shared" si="5"/>
        <v>48.872346407888934</v>
      </c>
      <c r="N22" s="530">
        <f t="shared" si="5"/>
        <v>97.599306815777865</v>
      </c>
      <c r="O22" s="606">
        <f t="shared" si="2"/>
        <v>0.76970681577786593</v>
      </c>
      <c r="P22" s="530">
        <f t="shared" ca="1" si="5"/>
        <v>98.441009607583368</v>
      </c>
      <c r="Q22" s="530">
        <f t="shared" ca="1" si="5"/>
        <v>66.441325656189875</v>
      </c>
      <c r="R22" s="530">
        <f t="shared" ca="1" si="5"/>
        <v>66.947941142201941</v>
      </c>
      <c r="S22" s="530">
        <f t="shared" ca="1" si="5"/>
        <v>67.583077589545383</v>
      </c>
      <c r="T22" s="530">
        <f t="shared" ca="1" si="5"/>
        <v>68.28812287103483</v>
      </c>
      <c r="U22" s="4"/>
    </row>
    <row r="23" spans="2:21" ht="15.75" x14ac:dyDescent="0.2">
      <c r="B23" s="79"/>
      <c r="C23" s="80"/>
      <c r="D23" s="81"/>
      <c r="E23" s="81"/>
      <c r="F23" s="81"/>
      <c r="G23" s="81"/>
      <c r="H23" s="81"/>
      <c r="I23" s="81"/>
      <c r="J23" s="81"/>
      <c r="K23" s="81"/>
      <c r="L23" s="81"/>
      <c r="M23" s="81"/>
      <c r="N23" s="81"/>
      <c r="O23" s="81"/>
      <c r="P23" s="81"/>
      <c r="Q23" s="81"/>
      <c r="R23" s="81"/>
      <c r="S23" s="81"/>
    </row>
    <row r="24" spans="2:21" x14ac:dyDescent="0.2">
      <c r="B24" s="14" t="s">
        <v>111</v>
      </c>
    </row>
    <row r="25" spans="2:21" x14ac:dyDescent="0.2">
      <c r="B25" s="20" t="s">
        <v>112</v>
      </c>
    </row>
  </sheetData>
  <mergeCells count="11">
    <mergeCell ref="B2:U2"/>
    <mergeCell ref="B3:U3"/>
    <mergeCell ref="B4:U4"/>
    <mergeCell ref="P7:T7"/>
    <mergeCell ref="U7:U9"/>
    <mergeCell ref="B7:B9"/>
    <mergeCell ref="C7:C9"/>
    <mergeCell ref="D7:D9"/>
    <mergeCell ref="H7:J7"/>
    <mergeCell ref="K7:O7"/>
    <mergeCell ref="E7:G7"/>
  </mergeCells>
  <phoneticPr fontId="0" type="noConversion"/>
  <pageMargins left="1.02" right="0.25" top="1" bottom="1" header="0.25" footer="0.25"/>
  <pageSetup paperSize="9" scale="63" fitToWidth="2" orientation="landscape" r:id="rId1"/>
  <headerFooter alignWithMargins="0"/>
  <colBreaks count="1" manualBreakCount="1">
    <brk id="10"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A28"/>
  <sheetViews>
    <sheetView showGridLines="0" view="pageBreakPreview" zoomScale="60" zoomScaleNormal="75" workbookViewId="0">
      <selection activeCell="G13" sqref="G13"/>
    </sheetView>
  </sheetViews>
  <sheetFormatPr defaultColWidth="9.28515625" defaultRowHeight="15" x14ac:dyDescent="0.25"/>
  <cols>
    <col min="1" max="1" width="4.5703125" style="1" customWidth="1"/>
    <col min="2" max="2" width="6.7109375" style="403" customWidth="1"/>
    <col min="3" max="3" width="49.7109375" style="1" customWidth="1"/>
    <col min="4" max="8" width="14" style="1" customWidth="1"/>
    <col min="9" max="10" width="15.28515625" style="1" customWidth="1"/>
    <col min="11" max="11" width="16.7109375" style="1" customWidth="1"/>
    <col min="12" max="12" width="17.7109375" style="1" customWidth="1"/>
    <col min="13" max="16" width="16.7109375" style="1" customWidth="1"/>
    <col min="17" max="17" width="20.7109375" style="1" customWidth="1"/>
    <col min="18" max="26" width="16.7109375" style="1" customWidth="1"/>
    <col min="27" max="27" width="21.28515625" style="1" customWidth="1"/>
    <col min="28" max="16384" width="9.28515625" style="1"/>
  </cols>
  <sheetData>
    <row r="1" spans="2:27" x14ac:dyDescent="0.25">
      <c r="B1" s="411"/>
    </row>
    <row r="2" spans="2:27" x14ac:dyDescent="0.25">
      <c r="B2" s="771" t="str">
        <f>Index!B2</f>
        <v>ADANI TRANSMISSION (INDIA) LIMITED</v>
      </c>
      <c r="C2" s="771"/>
      <c r="D2" s="771"/>
      <c r="E2" s="771"/>
      <c r="F2" s="771"/>
      <c r="G2" s="771"/>
      <c r="H2" s="771"/>
      <c r="I2" s="771"/>
      <c r="J2" s="771"/>
      <c r="K2" s="771"/>
      <c r="L2" s="771"/>
      <c r="M2" s="771"/>
      <c r="N2" s="771"/>
      <c r="O2" s="771"/>
      <c r="P2" s="771"/>
      <c r="Q2" s="771"/>
      <c r="R2" s="771"/>
      <c r="S2" s="771"/>
      <c r="T2" s="771"/>
      <c r="U2" s="771"/>
      <c r="V2" s="8"/>
      <c r="W2" s="8"/>
      <c r="X2" s="8"/>
      <c r="Y2" s="8"/>
      <c r="Z2" s="8"/>
      <c r="AA2" s="8"/>
    </row>
    <row r="3" spans="2:27" x14ac:dyDescent="0.25">
      <c r="B3" s="772" t="s">
        <v>113</v>
      </c>
      <c r="C3" s="772"/>
      <c r="D3" s="772"/>
      <c r="E3" s="772"/>
      <c r="F3" s="772"/>
      <c r="G3" s="772"/>
      <c r="H3" s="772"/>
      <c r="I3" s="772"/>
      <c r="J3" s="772"/>
      <c r="K3" s="772"/>
      <c r="L3" s="772"/>
      <c r="M3" s="772"/>
      <c r="N3" s="772"/>
      <c r="O3" s="772"/>
      <c r="P3" s="772"/>
      <c r="Q3" s="772"/>
      <c r="R3" s="772"/>
      <c r="S3" s="772"/>
      <c r="T3" s="772"/>
      <c r="U3" s="772"/>
      <c r="V3" s="409"/>
      <c r="W3" s="409"/>
      <c r="X3" s="409"/>
      <c r="Y3" s="409"/>
      <c r="Z3" s="409"/>
      <c r="AA3" s="409"/>
    </row>
    <row r="4" spans="2:27" x14ac:dyDescent="0.25">
      <c r="B4" s="771" t="s">
        <v>114</v>
      </c>
      <c r="C4" s="771"/>
      <c r="D4" s="771"/>
      <c r="E4" s="771"/>
      <c r="F4" s="771"/>
      <c r="G4" s="771"/>
      <c r="H4" s="771"/>
      <c r="I4" s="771"/>
      <c r="J4" s="771"/>
      <c r="K4" s="771"/>
      <c r="L4" s="771"/>
      <c r="M4" s="771"/>
      <c r="N4" s="771"/>
      <c r="O4" s="771"/>
      <c r="P4" s="771"/>
      <c r="Q4" s="771"/>
      <c r="R4" s="771"/>
      <c r="S4" s="771"/>
      <c r="T4" s="771"/>
      <c r="U4" s="771"/>
      <c r="V4" s="8"/>
      <c r="W4" s="8"/>
      <c r="X4" s="8"/>
      <c r="Y4" s="8"/>
      <c r="Z4" s="8"/>
      <c r="AA4" s="8"/>
    </row>
    <row r="5" spans="2:27" x14ac:dyDescent="0.25">
      <c r="B5" s="411"/>
      <c r="C5" s="411"/>
      <c r="D5" s="411"/>
      <c r="E5" s="411"/>
      <c r="F5" s="411"/>
      <c r="G5" s="411"/>
      <c r="H5" s="411"/>
      <c r="I5" s="411"/>
      <c r="J5" s="411"/>
      <c r="K5" s="411"/>
      <c r="L5" s="411"/>
      <c r="M5" s="411"/>
      <c r="N5" s="411"/>
      <c r="O5" s="411"/>
      <c r="P5" s="411"/>
      <c r="Q5" s="411"/>
      <c r="R5" s="411"/>
      <c r="S5" s="411"/>
      <c r="T5" s="411"/>
      <c r="U5" s="411"/>
      <c r="V5" s="8"/>
      <c r="W5" s="8"/>
      <c r="X5" s="8"/>
      <c r="Y5" s="8"/>
      <c r="Z5" s="8"/>
      <c r="AA5" s="8"/>
    </row>
    <row r="6" spans="2:27" s="20" customFormat="1" ht="20.25" customHeight="1" x14ac:dyDescent="0.2">
      <c r="B6" s="763" t="s">
        <v>1</v>
      </c>
      <c r="C6" s="766" t="s">
        <v>70</v>
      </c>
      <c r="D6" s="766" t="s">
        <v>3</v>
      </c>
      <c r="E6" s="768" t="s">
        <v>71</v>
      </c>
      <c r="F6" s="769"/>
      <c r="G6" s="769"/>
      <c r="H6" s="770"/>
      <c r="I6" s="768" t="s">
        <v>72</v>
      </c>
      <c r="J6" s="769"/>
      <c r="K6" s="769"/>
      <c r="L6" s="770"/>
      <c r="M6" s="768" t="s">
        <v>73</v>
      </c>
      <c r="N6" s="769"/>
      <c r="O6" s="769"/>
      <c r="P6" s="769"/>
      <c r="Q6" s="770"/>
      <c r="R6" s="761" t="s">
        <v>74</v>
      </c>
      <c r="S6" s="761"/>
      <c r="T6" s="761"/>
      <c r="U6" s="761"/>
      <c r="V6" s="761"/>
      <c r="W6" s="761" t="s">
        <v>75</v>
      </c>
    </row>
    <row r="7" spans="2:27" s="20" customFormat="1" ht="59.25" customHeight="1" x14ac:dyDescent="0.2">
      <c r="B7" s="764"/>
      <c r="C7" s="766"/>
      <c r="D7" s="766"/>
      <c r="E7" s="412" t="s">
        <v>76</v>
      </c>
      <c r="F7" s="412" t="s">
        <v>753</v>
      </c>
      <c r="G7" s="412" t="s">
        <v>77</v>
      </c>
      <c r="H7" s="412" t="s">
        <v>78</v>
      </c>
      <c r="I7" s="412" t="s">
        <v>76</v>
      </c>
      <c r="J7" s="412" t="s">
        <v>753</v>
      </c>
      <c r="K7" s="412" t="s">
        <v>77</v>
      </c>
      <c r="L7" s="412" t="s">
        <v>78</v>
      </c>
      <c r="M7" s="412" t="s">
        <v>76</v>
      </c>
      <c r="N7" s="412" t="s">
        <v>79</v>
      </c>
      <c r="O7" s="412" t="s">
        <v>80</v>
      </c>
      <c r="P7" s="412" t="s">
        <v>81</v>
      </c>
      <c r="Q7" s="412" t="s">
        <v>82</v>
      </c>
      <c r="R7" s="412" t="s">
        <v>83</v>
      </c>
      <c r="S7" s="412" t="s">
        <v>84</v>
      </c>
      <c r="T7" s="412" t="s">
        <v>85</v>
      </c>
      <c r="U7" s="412" t="s">
        <v>86</v>
      </c>
      <c r="V7" s="412" t="s">
        <v>87</v>
      </c>
      <c r="W7" s="761"/>
    </row>
    <row r="8" spans="2:27" s="20" customFormat="1" ht="28.5" customHeight="1" x14ac:dyDescent="0.2">
      <c r="B8" s="780"/>
      <c r="C8" s="781"/>
      <c r="D8" s="781"/>
      <c r="E8" s="412" t="s">
        <v>88</v>
      </c>
      <c r="F8" s="412"/>
      <c r="G8" s="412" t="s">
        <v>89</v>
      </c>
      <c r="H8" s="412" t="s">
        <v>90</v>
      </c>
      <c r="I8" s="412" t="s">
        <v>91</v>
      </c>
      <c r="J8" s="412"/>
      <c r="K8" s="412" t="s">
        <v>92</v>
      </c>
      <c r="L8" s="412" t="s">
        <v>93</v>
      </c>
      <c r="M8" s="412" t="s">
        <v>94</v>
      </c>
      <c r="N8" s="412" t="s">
        <v>95</v>
      </c>
      <c r="O8" s="412" t="s">
        <v>96</v>
      </c>
      <c r="P8" s="412" t="s">
        <v>97</v>
      </c>
      <c r="Q8" s="412" t="s">
        <v>98</v>
      </c>
      <c r="R8" s="412" t="s">
        <v>99</v>
      </c>
      <c r="S8" s="412" t="s">
        <v>99</v>
      </c>
      <c r="T8" s="412" t="s">
        <v>99</v>
      </c>
      <c r="U8" s="412" t="s">
        <v>99</v>
      </c>
      <c r="V8" s="412" t="s">
        <v>99</v>
      </c>
      <c r="W8" s="762"/>
    </row>
    <row r="9" spans="2:27" s="9" customFormat="1" ht="15" customHeight="1" x14ac:dyDescent="0.25">
      <c r="B9" s="19">
        <v>1</v>
      </c>
      <c r="C9" s="10" t="s">
        <v>115</v>
      </c>
      <c r="D9" s="128" t="s">
        <v>9</v>
      </c>
      <c r="E9" s="624"/>
      <c r="F9" s="624"/>
      <c r="G9" s="534"/>
      <c r="H9" s="534"/>
      <c r="I9" s="624"/>
      <c r="J9" s="625"/>
      <c r="K9" s="602"/>
      <c r="L9" s="535"/>
      <c r="M9" s="624"/>
      <c r="N9" s="535"/>
      <c r="O9" s="535"/>
      <c r="P9" s="535"/>
      <c r="Q9" s="535"/>
      <c r="R9" s="743"/>
      <c r="S9" s="743"/>
      <c r="T9" s="743"/>
      <c r="U9" s="743"/>
      <c r="V9" s="536"/>
      <c r="W9" s="10"/>
    </row>
    <row r="10" spans="2:27" s="9" customFormat="1" x14ac:dyDescent="0.25">
      <c r="B10" s="19">
        <f>B9+1</f>
        <v>2</v>
      </c>
      <c r="C10" s="47" t="s">
        <v>116</v>
      </c>
      <c r="D10" s="128" t="s">
        <v>13</v>
      </c>
      <c r="E10" s="775">
        <f>'F2.1 '!D68</f>
        <v>13.255200000000002</v>
      </c>
      <c r="F10" s="775">
        <f>'F2.1 '!E68</f>
        <v>13.255200000000002</v>
      </c>
      <c r="G10" s="625">
        <f>'F2.3'!D15</f>
        <v>1.0900000000000001</v>
      </c>
      <c r="H10" s="773">
        <f>E10-SUM(G10:G12)</f>
        <v>0.10520000000000174</v>
      </c>
      <c r="I10" s="775">
        <f>'F2.1 '!I68</f>
        <v>13.743600000000001</v>
      </c>
      <c r="J10" s="775">
        <f>'F2.1 '!J68</f>
        <v>13.743600000000001</v>
      </c>
      <c r="K10" s="627">
        <f>'F2.3'!E15</f>
        <v>1.01</v>
      </c>
      <c r="L10" s="773">
        <f>I10-SUM(K10:K12)</f>
        <v>0.26360000000000028</v>
      </c>
      <c r="M10" s="775">
        <f>'F2.1 '!N68</f>
        <v>14.2896</v>
      </c>
      <c r="N10" s="602">
        <f>'F2.3'!F15</f>
        <v>0.53025</v>
      </c>
      <c r="O10" s="778">
        <f>P10-SUM(N10:N12)</f>
        <v>7.2126000000000001</v>
      </c>
      <c r="P10" s="778">
        <f>'F2.1 '!O68</f>
        <v>14.2896</v>
      </c>
      <c r="Q10" s="773">
        <f>M10-SUM(P10:P12)</f>
        <v>0</v>
      </c>
      <c r="R10" s="776">
        <f>'F2.1 '!S68</f>
        <v>14.913600000000001</v>
      </c>
      <c r="S10" s="776">
        <f>'F2.1 '!W68</f>
        <v>15.5916</v>
      </c>
      <c r="T10" s="776">
        <f>'F2.1 '!AA68</f>
        <v>16.291799999999999</v>
      </c>
      <c r="U10" s="776">
        <f>'F2.1 '!AE68</f>
        <v>17.0154</v>
      </c>
      <c r="V10" s="776">
        <f>'F2.1 '!AI68</f>
        <v>17.807400000000001</v>
      </c>
      <c r="W10" s="10"/>
    </row>
    <row r="11" spans="2:27" s="9" customFormat="1" x14ac:dyDescent="0.25">
      <c r="B11" s="19">
        <f t="shared" ref="B11" si="0">B10+1</f>
        <v>3</v>
      </c>
      <c r="C11" s="47" t="s">
        <v>117</v>
      </c>
      <c r="D11" s="128" t="s">
        <v>15</v>
      </c>
      <c r="E11" s="775"/>
      <c r="F11" s="775"/>
      <c r="G11" s="625">
        <f>'F2.4'!D18</f>
        <v>2.4000000000000004</v>
      </c>
      <c r="H11" s="774"/>
      <c r="I11" s="775"/>
      <c r="J11" s="775"/>
      <c r="K11" s="627">
        <f>'F2.4'!E18</f>
        <v>2.8100000000000005</v>
      </c>
      <c r="L11" s="774"/>
      <c r="M11" s="775"/>
      <c r="N11" s="602">
        <f>'F2.4'!F18</f>
        <v>1.47525</v>
      </c>
      <c r="O11" s="779"/>
      <c r="P11" s="779"/>
      <c r="Q11" s="774"/>
      <c r="R11" s="777"/>
      <c r="S11" s="777"/>
      <c r="T11" s="777"/>
      <c r="U11" s="777"/>
      <c r="V11" s="777"/>
      <c r="W11" s="10"/>
    </row>
    <row r="12" spans="2:27" s="9" customFormat="1" x14ac:dyDescent="0.25">
      <c r="B12" s="19">
        <v>4</v>
      </c>
      <c r="C12" s="47" t="s">
        <v>118</v>
      </c>
      <c r="D12" s="128" t="s">
        <v>17</v>
      </c>
      <c r="E12" s="775"/>
      <c r="F12" s="775"/>
      <c r="G12" s="625">
        <f>'F2.5'!D15</f>
        <v>9.66</v>
      </c>
      <c r="H12" s="774"/>
      <c r="I12" s="775"/>
      <c r="J12" s="775"/>
      <c r="K12" s="627">
        <f>'F2.5'!E15</f>
        <v>9.66</v>
      </c>
      <c r="L12" s="774"/>
      <c r="M12" s="775"/>
      <c r="N12" s="602">
        <f>'F2.5'!F15</f>
        <v>5.0715000000000003</v>
      </c>
      <c r="O12" s="779"/>
      <c r="P12" s="779"/>
      <c r="Q12" s="774"/>
      <c r="R12" s="777"/>
      <c r="S12" s="777"/>
      <c r="T12" s="777"/>
      <c r="U12" s="777"/>
      <c r="V12" s="777"/>
      <c r="W12" s="10"/>
    </row>
    <row r="13" spans="2:27" s="8" customFormat="1" ht="29.25" x14ac:dyDescent="0.25">
      <c r="B13" s="19">
        <v>5</v>
      </c>
      <c r="C13" s="48" t="s">
        <v>119</v>
      </c>
      <c r="D13" s="18"/>
      <c r="E13" s="626">
        <f>SUM(E9:E12)</f>
        <v>13.255200000000002</v>
      </c>
      <c r="F13" s="626">
        <f t="shared" ref="F13:V13" si="1">SUM(F9:F12)</f>
        <v>13.255200000000002</v>
      </c>
      <c r="G13" s="537">
        <f t="shared" si="1"/>
        <v>13.15</v>
      </c>
      <c r="H13" s="537">
        <f t="shared" si="1"/>
        <v>0.10520000000000174</v>
      </c>
      <c r="I13" s="626">
        <f t="shared" si="1"/>
        <v>13.743600000000001</v>
      </c>
      <c r="J13" s="626">
        <f t="shared" si="1"/>
        <v>13.743600000000001</v>
      </c>
      <c r="K13" s="626">
        <f t="shared" si="1"/>
        <v>13.48</v>
      </c>
      <c r="L13" s="537">
        <f t="shared" si="1"/>
        <v>0.26360000000000028</v>
      </c>
      <c r="M13" s="537">
        <f t="shared" si="1"/>
        <v>14.2896</v>
      </c>
      <c r="N13" s="537">
        <f t="shared" si="1"/>
        <v>7.077</v>
      </c>
      <c r="O13" s="537">
        <f t="shared" si="1"/>
        <v>7.2126000000000001</v>
      </c>
      <c r="P13" s="537">
        <f t="shared" si="1"/>
        <v>14.2896</v>
      </c>
      <c r="Q13" s="537">
        <f t="shared" si="1"/>
        <v>0</v>
      </c>
      <c r="R13" s="537">
        <f t="shared" si="1"/>
        <v>14.913600000000001</v>
      </c>
      <c r="S13" s="537">
        <f t="shared" si="1"/>
        <v>15.5916</v>
      </c>
      <c r="T13" s="537">
        <f t="shared" si="1"/>
        <v>16.291799999999999</v>
      </c>
      <c r="U13" s="537">
        <f t="shared" si="1"/>
        <v>17.0154</v>
      </c>
      <c r="V13" s="537">
        <f t="shared" si="1"/>
        <v>17.807400000000001</v>
      </c>
      <c r="W13" s="10"/>
    </row>
    <row r="15" spans="2:27" x14ac:dyDescent="0.25">
      <c r="B15" s="20" t="s">
        <v>120</v>
      </c>
    </row>
    <row r="18" spans="2:11" x14ac:dyDescent="0.25">
      <c r="B18" s="788" t="s">
        <v>121</v>
      </c>
      <c r="C18" s="788"/>
      <c r="D18" s="788"/>
      <c r="E18" s="788"/>
      <c r="F18" s="788"/>
      <c r="G18" s="788"/>
      <c r="H18" s="788"/>
      <c r="I18" s="788"/>
      <c r="J18" s="281"/>
      <c r="K18" s="230"/>
    </row>
    <row r="19" spans="2:11" x14ac:dyDescent="0.25">
      <c r="B19" s="230"/>
      <c r="C19" s="230"/>
      <c r="D19" s="230"/>
      <c r="E19" s="230"/>
      <c r="F19" s="230"/>
      <c r="G19" s="230"/>
      <c r="H19" s="230"/>
      <c r="I19" s="283" t="s">
        <v>69</v>
      </c>
      <c r="J19" s="283"/>
      <c r="K19" s="230"/>
    </row>
    <row r="20" spans="2:11" x14ac:dyDescent="0.25">
      <c r="B20" s="789" t="s">
        <v>1</v>
      </c>
      <c r="C20" s="789" t="s">
        <v>70</v>
      </c>
      <c r="D20" s="782" t="s">
        <v>74</v>
      </c>
      <c r="E20" s="783"/>
      <c r="F20" s="783"/>
      <c r="G20" s="783"/>
      <c r="H20" s="784"/>
      <c r="I20" s="785" t="s">
        <v>75</v>
      </c>
      <c r="J20" s="281"/>
      <c r="K20" s="281"/>
    </row>
    <row r="21" spans="2:11" ht="27.75" customHeight="1" x14ac:dyDescent="0.25">
      <c r="B21" s="789"/>
      <c r="C21" s="790"/>
      <c r="D21" s="412" t="s">
        <v>83</v>
      </c>
      <c r="E21" s="412" t="s">
        <v>84</v>
      </c>
      <c r="F21" s="412" t="s">
        <v>85</v>
      </c>
      <c r="G21" s="412" t="s">
        <v>86</v>
      </c>
      <c r="H21" s="412" t="s">
        <v>87</v>
      </c>
      <c r="I21" s="786"/>
      <c r="J21" s="281"/>
      <c r="K21" s="281"/>
    </row>
    <row r="22" spans="2:11" x14ac:dyDescent="0.25">
      <c r="B22" s="789"/>
      <c r="C22" s="791"/>
      <c r="D22" s="416" t="s">
        <v>122</v>
      </c>
      <c r="E22" s="416" t="s">
        <v>122</v>
      </c>
      <c r="F22" s="416" t="s">
        <v>122</v>
      </c>
      <c r="G22" s="416" t="s">
        <v>122</v>
      </c>
      <c r="H22" s="416" t="s">
        <v>122</v>
      </c>
      <c r="I22" s="787"/>
      <c r="J22" s="281"/>
      <c r="K22" s="281"/>
    </row>
    <row r="23" spans="2:11" x14ac:dyDescent="0.25">
      <c r="B23" s="284">
        <v>1</v>
      </c>
      <c r="C23" s="236" t="s">
        <v>123</v>
      </c>
      <c r="D23" s="538"/>
      <c r="E23" s="538"/>
      <c r="F23" s="538"/>
      <c r="G23" s="538"/>
      <c r="H23" s="538"/>
      <c r="I23" s="538"/>
      <c r="J23" s="281"/>
      <c r="K23" s="281"/>
    </row>
    <row r="24" spans="2:11" x14ac:dyDescent="0.25">
      <c r="B24" s="417">
        <v>2</v>
      </c>
      <c r="C24" s="236" t="s">
        <v>124</v>
      </c>
      <c r="D24" s="538"/>
      <c r="E24" s="538"/>
      <c r="F24" s="538"/>
      <c r="G24" s="538"/>
      <c r="H24" s="538"/>
      <c r="I24" s="538"/>
      <c r="J24" s="281"/>
      <c r="K24" s="281"/>
    </row>
    <row r="25" spans="2:11" x14ac:dyDescent="0.25">
      <c r="B25" s="417">
        <v>3</v>
      </c>
      <c r="C25" s="236" t="s">
        <v>125</v>
      </c>
      <c r="D25" s="538"/>
      <c r="E25" s="538"/>
      <c r="F25" s="538"/>
      <c r="G25" s="538"/>
      <c r="H25" s="538"/>
      <c r="I25" s="538"/>
      <c r="J25" s="281"/>
      <c r="K25" s="281"/>
    </row>
    <row r="26" spans="2:11" x14ac:dyDescent="0.25">
      <c r="B26" s="417" t="s">
        <v>126</v>
      </c>
      <c r="C26" s="240" t="s">
        <v>176</v>
      </c>
      <c r="D26" s="538">
        <f>SUM(D23:D25)</f>
        <v>0</v>
      </c>
      <c r="E26" s="538">
        <f t="shared" ref="E26:I26" si="2">SUM(E23:E25)</f>
        <v>0</v>
      </c>
      <c r="F26" s="538"/>
      <c r="G26" s="538">
        <f t="shared" si="2"/>
        <v>0</v>
      </c>
      <c r="H26" s="538">
        <f t="shared" si="2"/>
        <v>0</v>
      </c>
      <c r="I26" s="538">
        <f t="shared" si="2"/>
        <v>0</v>
      </c>
      <c r="J26" s="281"/>
      <c r="K26" s="281"/>
    </row>
    <row r="27" spans="2:11" x14ac:dyDescent="0.25">
      <c r="B27" s="230"/>
      <c r="C27" s="230"/>
      <c r="D27" s="230"/>
      <c r="E27" s="230"/>
      <c r="F27" s="230"/>
      <c r="G27" s="230"/>
      <c r="H27" s="230"/>
      <c r="I27" s="230"/>
      <c r="J27" s="230"/>
      <c r="K27" s="230"/>
    </row>
    <row r="28" spans="2:11" x14ac:dyDescent="0.25">
      <c r="B28" s="230" t="s">
        <v>127</v>
      </c>
      <c r="C28" s="230"/>
      <c r="D28" s="230"/>
      <c r="E28" s="230"/>
      <c r="F28" s="230"/>
      <c r="G28" s="230"/>
      <c r="H28" s="230"/>
      <c r="I28" s="230"/>
      <c r="J28" s="230"/>
      <c r="K28" s="230"/>
    </row>
  </sheetData>
  <mergeCells count="31">
    <mergeCell ref="D20:H20"/>
    <mergeCell ref="I20:I22"/>
    <mergeCell ref="J10:J12"/>
    <mergeCell ref="I10:I12"/>
    <mergeCell ref="M10:M12"/>
    <mergeCell ref="B18:I18"/>
    <mergeCell ref="B20:B22"/>
    <mergeCell ref="C20:C22"/>
    <mergeCell ref="W6:W8"/>
    <mergeCell ref="B6:B8"/>
    <mergeCell ref="C6:C8"/>
    <mergeCell ref="D6:D8"/>
    <mergeCell ref="I6:L6"/>
    <mergeCell ref="M6:Q6"/>
    <mergeCell ref="E6:H6"/>
    <mergeCell ref="B2:U2"/>
    <mergeCell ref="B3:U3"/>
    <mergeCell ref="B4:U4"/>
    <mergeCell ref="R6:V6"/>
    <mergeCell ref="H10:H12"/>
    <mergeCell ref="E10:E12"/>
    <mergeCell ref="U10:U12"/>
    <mergeCell ref="V10:V12"/>
    <mergeCell ref="R10:R12"/>
    <mergeCell ref="S10:S12"/>
    <mergeCell ref="T10:T12"/>
    <mergeCell ref="L10:L12"/>
    <mergeCell ref="Q10:Q12"/>
    <mergeCell ref="P10:P12"/>
    <mergeCell ref="O10:O12"/>
    <mergeCell ref="F10:F12"/>
  </mergeCells>
  <pageMargins left="1.02" right="0.25" top="1" bottom="1" header="0.25" footer="0.25"/>
  <pageSetup paperSize="9" scale="69"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N84"/>
  <sheetViews>
    <sheetView showGridLines="0" view="pageBreakPreview" topLeftCell="B26" zoomScale="50" zoomScaleNormal="75" zoomScaleSheetLayoutView="50" workbookViewId="0">
      <selection activeCell="F15" sqref="F15"/>
    </sheetView>
  </sheetViews>
  <sheetFormatPr defaultColWidth="9.28515625" defaultRowHeight="15" x14ac:dyDescent="0.25"/>
  <cols>
    <col min="1" max="1" width="5.5703125" style="35" customWidth="1"/>
    <col min="2" max="2" width="11.42578125" style="35" customWidth="1"/>
    <col min="3" max="3" width="81.42578125" style="35" customWidth="1"/>
    <col min="4" max="4" width="15.5703125" style="35" customWidth="1"/>
    <col min="5" max="8" width="12.7109375" style="35" customWidth="1"/>
    <col min="9" max="9" width="14.85546875" style="35" customWidth="1"/>
    <col min="10" max="13" width="11.7109375" style="35" customWidth="1"/>
    <col min="14" max="14" width="16" style="35" customWidth="1"/>
    <col min="15" max="38" width="11.7109375" style="35" customWidth="1"/>
    <col min="39" max="39" width="12.7109375" style="35" customWidth="1"/>
    <col min="40" max="40" width="16.42578125" style="35" customWidth="1"/>
    <col min="41" max="16384" width="9.28515625" style="35"/>
  </cols>
  <sheetData>
    <row r="1" spans="2:40" x14ac:dyDescent="0.25">
      <c r="B1" s="34"/>
    </row>
    <row r="2" spans="2:40" x14ac:dyDescent="0.25">
      <c r="B2" s="36"/>
      <c r="C2" s="36"/>
      <c r="D2" s="36"/>
      <c r="E2" s="36"/>
      <c r="F2" s="36"/>
      <c r="G2" s="36"/>
      <c r="H2" s="36"/>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row>
    <row r="3" spans="2:40" x14ac:dyDescent="0.25">
      <c r="B3" s="825" t="str">
        <f>Index!B2</f>
        <v>ADANI TRANSMISSION (INDIA) LIMITED</v>
      </c>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c r="AK3" s="826"/>
      <c r="AL3" s="826"/>
      <c r="AM3" s="826"/>
      <c r="AN3" s="38"/>
    </row>
    <row r="4" spans="2:40" x14ac:dyDescent="0.25">
      <c r="B4" s="827" t="s">
        <v>0</v>
      </c>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37"/>
    </row>
    <row r="5" spans="2:40" x14ac:dyDescent="0.25">
      <c r="B5" s="827" t="s">
        <v>129</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row>
    <row r="6" spans="2:40" x14ac:dyDescent="0.25">
      <c r="B6" s="68"/>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row>
    <row r="7" spans="2:40" x14ac:dyDescent="0.25">
      <c r="C7" s="39"/>
      <c r="D7" s="39"/>
      <c r="E7" s="39"/>
      <c r="F7" s="39"/>
      <c r="G7" s="39"/>
      <c r="H7" s="39"/>
    </row>
    <row r="8" spans="2:40" x14ac:dyDescent="0.25">
      <c r="B8" s="828" t="s">
        <v>1</v>
      </c>
      <c r="C8" s="828" t="s">
        <v>70</v>
      </c>
      <c r="D8" s="832" t="s">
        <v>71</v>
      </c>
      <c r="E8" s="833"/>
      <c r="F8" s="833"/>
      <c r="G8" s="833"/>
      <c r="H8" s="834"/>
      <c r="I8" s="832" t="s">
        <v>72</v>
      </c>
      <c r="J8" s="833"/>
      <c r="K8" s="833"/>
      <c r="L8" s="833"/>
      <c r="M8" s="834"/>
      <c r="N8" s="832" t="s">
        <v>73</v>
      </c>
      <c r="O8" s="833"/>
      <c r="P8" s="833"/>
      <c r="Q8" s="833"/>
      <c r="R8" s="834"/>
      <c r="S8" s="831" t="s">
        <v>99</v>
      </c>
      <c r="T8" s="831"/>
      <c r="U8" s="831"/>
      <c r="V8" s="831"/>
      <c r="W8" s="831" t="s">
        <v>99</v>
      </c>
      <c r="X8" s="831"/>
      <c r="Y8" s="831"/>
      <c r="Z8" s="831"/>
      <c r="AA8" s="831" t="s">
        <v>99</v>
      </c>
      <c r="AB8" s="831"/>
      <c r="AC8" s="831"/>
      <c r="AD8" s="831"/>
      <c r="AE8" s="831" t="s">
        <v>99</v>
      </c>
      <c r="AF8" s="831"/>
      <c r="AG8" s="831"/>
      <c r="AH8" s="831"/>
      <c r="AI8" s="831" t="s">
        <v>99</v>
      </c>
      <c r="AJ8" s="831"/>
      <c r="AK8" s="831"/>
      <c r="AL8" s="831"/>
      <c r="AM8" s="829" t="s">
        <v>75</v>
      </c>
    </row>
    <row r="9" spans="2:40" x14ac:dyDescent="0.25">
      <c r="B9" s="828"/>
      <c r="C9" s="828"/>
      <c r="D9" s="463" t="s">
        <v>76</v>
      </c>
      <c r="E9" s="828" t="s">
        <v>130</v>
      </c>
      <c r="F9" s="828"/>
      <c r="G9" s="828"/>
      <c r="H9" s="828"/>
      <c r="I9" s="463" t="s">
        <v>76</v>
      </c>
      <c r="J9" s="828" t="s">
        <v>130</v>
      </c>
      <c r="K9" s="828"/>
      <c r="L9" s="828"/>
      <c r="M9" s="828"/>
      <c r="N9" s="463" t="s">
        <v>76</v>
      </c>
      <c r="O9" s="828" t="s">
        <v>131</v>
      </c>
      <c r="P9" s="828"/>
      <c r="Q9" s="828"/>
      <c r="R9" s="828"/>
      <c r="S9" s="830" t="s">
        <v>83</v>
      </c>
      <c r="T9" s="830"/>
      <c r="U9" s="830"/>
      <c r="V9" s="830"/>
      <c r="W9" s="830" t="s">
        <v>84</v>
      </c>
      <c r="X9" s="830"/>
      <c r="Y9" s="830"/>
      <c r="Z9" s="830"/>
      <c r="AA9" s="830" t="s">
        <v>85</v>
      </c>
      <c r="AB9" s="830"/>
      <c r="AC9" s="830"/>
      <c r="AD9" s="830"/>
      <c r="AE9" s="830" t="s">
        <v>86</v>
      </c>
      <c r="AF9" s="830"/>
      <c r="AG9" s="830"/>
      <c r="AH9" s="830"/>
      <c r="AI9" s="830" t="s">
        <v>87</v>
      </c>
      <c r="AJ9" s="830"/>
      <c r="AK9" s="830"/>
      <c r="AL9" s="830"/>
      <c r="AM9" s="829"/>
      <c r="AN9" s="824"/>
    </row>
    <row r="10" spans="2:40" x14ac:dyDescent="0.25">
      <c r="B10" s="828"/>
      <c r="C10" s="828"/>
      <c r="D10" s="52" t="s">
        <v>132</v>
      </c>
      <c r="E10" s="52" t="s">
        <v>133</v>
      </c>
      <c r="F10" s="52" t="s">
        <v>134</v>
      </c>
      <c r="G10" s="52" t="s">
        <v>135</v>
      </c>
      <c r="H10" s="52" t="s">
        <v>132</v>
      </c>
      <c r="I10" s="52" t="s">
        <v>132</v>
      </c>
      <c r="J10" s="52" t="s">
        <v>133</v>
      </c>
      <c r="K10" s="52" t="s">
        <v>134</v>
      </c>
      <c r="L10" s="52" t="s">
        <v>135</v>
      </c>
      <c r="M10" s="52" t="s">
        <v>132</v>
      </c>
      <c r="N10" s="52" t="s">
        <v>132</v>
      </c>
      <c r="O10" s="52" t="s">
        <v>133</v>
      </c>
      <c r="P10" s="52" t="s">
        <v>134</v>
      </c>
      <c r="Q10" s="52" t="s">
        <v>135</v>
      </c>
      <c r="R10" s="52" t="s">
        <v>132</v>
      </c>
      <c r="S10" s="52" t="s">
        <v>133</v>
      </c>
      <c r="T10" s="52" t="s">
        <v>134</v>
      </c>
      <c r="U10" s="52" t="s">
        <v>135</v>
      </c>
      <c r="V10" s="52" t="s">
        <v>132</v>
      </c>
      <c r="W10" s="52" t="s">
        <v>133</v>
      </c>
      <c r="X10" s="52" t="s">
        <v>134</v>
      </c>
      <c r="Y10" s="52" t="s">
        <v>135</v>
      </c>
      <c r="Z10" s="52" t="s">
        <v>132</v>
      </c>
      <c r="AA10" s="52" t="s">
        <v>133</v>
      </c>
      <c r="AB10" s="52" t="s">
        <v>134</v>
      </c>
      <c r="AC10" s="52" t="s">
        <v>135</v>
      </c>
      <c r="AD10" s="52" t="s">
        <v>132</v>
      </c>
      <c r="AE10" s="52" t="s">
        <v>133</v>
      </c>
      <c r="AF10" s="52" t="s">
        <v>134</v>
      </c>
      <c r="AG10" s="52" t="s">
        <v>135</v>
      </c>
      <c r="AH10" s="52" t="s">
        <v>132</v>
      </c>
      <c r="AI10" s="52" t="s">
        <v>133</v>
      </c>
      <c r="AJ10" s="52" t="s">
        <v>134</v>
      </c>
      <c r="AK10" s="52" t="s">
        <v>135</v>
      </c>
      <c r="AL10" s="52" t="s">
        <v>132</v>
      </c>
      <c r="AM10" s="829"/>
      <c r="AN10" s="824"/>
    </row>
    <row r="11" spans="2:40" s="41" customFormat="1" x14ac:dyDescent="0.2">
      <c r="B11" s="82"/>
      <c r="C11" s="82"/>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8"/>
      <c r="AN11" s="40"/>
    </row>
    <row r="12" spans="2:40" s="42" customFormat="1" x14ac:dyDescent="0.2">
      <c r="B12" s="83">
        <v>1</v>
      </c>
      <c r="C12" s="84" t="s">
        <v>136</v>
      </c>
      <c r="D12" s="549"/>
      <c r="E12" s="549"/>
      <c r="F12" s="549"/>
      <c r="G12" s="549"/>
      <c r="H12" s="549"/>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50"/>
      <c r="AN12" s="20"/>
    </row>
    <row r="13" spans="2:40" s="42" customFormat="1" x14ac:dyDescent="0.2">
      <c r="B13" s="83"/>
      <c r="C13" s="84"/>
      <c r="D13" s="549"/>
      <c r="E13" s="549"/>
      <c r="F13" s="549"/>
      <c r="G13" s="549"/>
      <c r="H13" s="549"/>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20"/>
    </row>
    <row r="14" spans="2:40" x14ac:dyDescent="0.25">
      <c r="B14" s="95" t="s">
        <v>137</v>
      </c>
      <c r="C14" s="94" t="s">
        <v>138</v>
      </c>
      <c r="D14" s="551"/>
      <c r="E14" s="551"/>
      <c r="F14" s="551"/>
      <c r="G14" s="551"/>
      <c r="H14" s="551"/>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20"/>
    </row>
    <row r="15" spans="2:40" x14ac:dyDescent="0.25">
      <c r="B15" s="85"/>
      <c r="C15" s="151" t="s">
        <v>139</v>
      </c>
      <c r="D15" s="552"/>
      <c r="E15" s="552"/>
      <c r="F15" s="552"/>
      <c r="G15" s="552"/>
      <c r="H15" s="552"/>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20"/>
    </row>
    <row r="16" spans="2:40" x14ac:dyDescent="0.25">
      <c r="B16" s="85"/>
      <c r="C16" s="151" t="s">
        <v>140</v>
      </c>
      <c r="D16" s="552"/>
      <c r="E16" s="552"/>
      <c r="F16" s="552"/>
      <c r="G16" s="552"/>
      <c r="H16" s="552"/>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20"/>
    </row>
    <row r="17" spans="2:40" x14ac:dyDescent="0.25">
      <c r="B17" s="85"/>
      <c r="C17" s="151" t="s">
        <v>141</v>
      </c>
      <c r="D17" s="552">
        <v>438</v>
      </c>
      <c r="E17" s="552">
        <v>438</v>
      </c>
      <c r="F17" s="552">
        <v>0</v>
      </c>
      <c r="G17" s="552">
        <f>E17+F17</f>
        <v>438</v>
      </c>
      <c r="H17" s="552">
        <f>AVERAGE(G17,E17)</f>
        <v>438</v>
      </c>
      <c r="I17" s="552">
        <v>438</v>
      </c>
      <c r="J17" s="527">
        <f>G17</f>
        <v>438</v>
      </c>
      <c r="K17" s="552">
        <v>0</v>
      </c>
      <c r="L17" s="552">
        <f>J17+K17</f>
        <v>438</v>
      </c>
      <c r="M17" s="552">
        <f>AVERAGE(L17,J17)</f>
        <v>438</v>
      </c>
      <c r="N17" s="552">
        <v>438</v>
      </c>
      <c r="O17" s="527">
        <f>L17</f>
        <v>438</v>
      </c>
      <c r="P17" s="552">
        <v>0</v>
      </c>
      <c r="Q17" s="552">
        <f>O17+P17</f>
        <v>438</v>
      </c>
      <c r="R17" s="552">
        <f>AVERAGE(Q17,O17)</f>
        <v>438</v>
      </c>
      <c r="S17" s="527">
        <f>Q17</f>
        <v>438</v>
      </c>
      <c r="T17" s="552">
        <v>0</v>
      </c>
      <c r="U17" s="552">
        <f>S17+T17</f>
        <v>438</v>
      </c>
      <c r="V17" s="552">
        <f>AVERAGE(U17,S17)</f>
        <v>438</v>
      </c>
      <c r="W17" s="527">
        <f>U17</f>
        <v>438</v>
      </c>
      <c r="X17" s="552">
        <v>0</v>
      </c>
      <c r="Y17" s="552">
        <f>W17+X17</f>
        <v>438</v>
      </c>
      <c r="Z17" s="552">
        <f>AVERAGE(Y17,W17)</f>
        <v>438</v>
      </c>
      <c r="AA17" s="527">
        <f>Y17</f>
        <v>438</v>
      </c>
      <c r="AB17" s="552">
        <v>0</v>
      </c>
      <c r="AC17" s="552">
        <f>AA17+AB17</f>
        <v>438</v>
      </c>
      <c r="AD17" s="552">
        <f>AVERAGE(AC17,AA17)</f>
        <v>438</v>
      </c>
      <c r="AE17" s="527">
        <f>AC17</f>
        <v>438</v>
      </c>
      <c r="AF17" s="552">
        <v>0</v>
      </c>
      <c r="AG17" s="552">
        <f>AE17+AF17</f>
        <v>438</v>
      </c>
      <c r="AH17" s="552">
        <f>AVERAGE(AG17,AE17)</f>
        <v>438</v>
      </c>
      <c r="AI17" s="527">
        <f>AG17</f>
        <v>438</v>
      </c>
      <c r="AJ17" s="552">
        <v>0</v>
      </c>
      <c r="AK17" s="552">
        <f>AI17+AJ17</f>
        <v>438</v>
      </c>
      <c r="AL17" s="552">
        <f>AVERAGE(AK17,AI17)</f>
        <v>438</v>
      </c>
      <c r="AM17" s="527"/>
      <c r="AN17" s="20"/>
    </row>
    <row r="18" spans="2:40" x14ac:dyDescent="0.25">
      <c r="B18" s="85"/>
      <c r="C18" s="151" t="s">
        <v>142</v>
      </c>
      <c r="D18" s="552"/>
      <c r="E18" s="552"/>
      <c r="F18" s="552"/>
      <c r="G18" s="552"/>
      <c r="H18" s="552"/>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20"/>
    </row>
    <row r="19" spans="2:40" x14ac:dyDescent="0.25">
      <c r="B19" s="85"/>
      <c r="C19" s="151" t="s">
        <v>143</v>
      </c>
      <c r="D19" s="552"/>
      <c r="E19" s="552"/>
      <c r="F19" s="552"/>
      <c r="G19" s="552"/>
      <c r="H19" s="552"/>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20"/>
    </row>
    <row r="20" spans="2:40" x14ac:dyDescent="0.25">
      <c r="B20" s="85"/>
      <c r="C20" s="86"/>
      <c r="D20" s="553"/>
      <c r="E20" s="835"/>
      <c r="F20" s="836"/>
      <c r="G20" s="836"/>
      <c r="H20" s="837"/>
      <c r="I20" s="554"/>
      <c r="J20" s="792"/>
      <c r="K20" s="793"/>
      <c r="L20" s="793"/>
      <c r="M20" s="794"/>
      <c r="N20" s="554"/>
      <c r="O20" s="792"/>
      <c r="P20" s="793"/>
      <c r="Q20" s="793"/>
      <c r="R20" s="794"/>
      <c r="S20" s="792"/>
      <c r="T20" s="793"/>
      <c r="U20" s="793"/>
      <c r="V20" s="794"/>
      <c r="W20" s="792"/>
      <c r="X20" s="793"/>
      <c r="Y20" s="793"/>
      <c r="Z20" s="794"/>
      <c r="AA20" s="555"/>
      <c r="AB20" s="555"/>
      <c r="AC20" s="555"/>
      <c r="AD20" s="555"/>
      <c r="AE20" s="792"/>
      <c r="AF20" s="793"/>
      <c r="AG20" s="793"/>
      <c r="AH20" s="794"/>
      <c r="AI20" s="792"/>
      <c r="AJ20" s="793"/>
      <c r="AK20" s="793"/>
      <c r="AL20" s="794"/>
      <c r="AM20" s="527"/>
      <c r="AN20" s="20"/>
    </row>
    <row r="21" spans="2:40" ht="43.15" customHeight="1" x14ac:dyDescent="0.25">
      <c r="B21" s="95" t="s">
        <v>144</v>
      </c>
      <c r="C21" s="650" t="s">
        <v>145</v>
      </c>
      <c r="D21" s="556"/>
      <c r="E21" s="795"/>
      <c r="F21" s="796"/>
      <c r="G21" s="796"/>
      <c r="H21" s="797"/>
      <c r="I21" s="554"/>
      <c r="J21" s="792"/>
      <c r="K21" s="793"/>
      <c r="L21" s="793"/>
      <c r="M21" s="794"/>
      <c r="N21" s="554"/>
      <c r="O21" s="792"/>
      <c r="P21" s="793"/>
      <c r="Q21" s="793"/>
      <c r="R21" s="794"/>
      <c r="S21" s="792"/>
      <c r="T21" s="793"/>
      <c r="U21" s="793"/>
      <c r="V21" s="794"/>
      <c r="W21" s="792"/>
      <c r="X21" s="793"/>
      <c r="Y21" s="793"/>
      <c r="Z21" s="794"/>
      <c r="AA21" s="792"/>
      <c r="AB21" s="793"/>
      <c r="AC21" s="793"/>
      <c r="AD21" s="794"/>
      <c r="AE21" s="792"/>
      <c r="AF21" s="793"/>
      <c r="AG21" s="793"/>
      <c r="AH21" s="794"/>
      <c r="AI21" s="792"/>
      <c r="AJ21" s="793"/>
      <c r="AK21" s="793"/>
      <c r="AL21" s="794"/>
      <c r="AM21" s="527"/>
      <c r="AN21" s="20"/>
    </row>
    <row r="22" spans="2:40" x14ac:dyDescent="0.25">
      <c r="B22" s="85"/>
      <c r="C22" s="151" t="s">
        <v>146</v>
      </c>
      <c r="D22" s="546"/>
      <c r="E22" s="799"/>
      <c r="F22" s="800"/>
      <c r="G22" s="800"/>
      <c r="H22" s="801"/>
      <c r="I22" s="554"/>
      <c r="J22" s="792"/>
      <c r="K22" s="793"/>
      <c r="L22" s="793"/>
      <c r="M22" s="794"/>
      <c r="N22" s="554"/>
      <c r="O22" s="792"/>
      <c r="P22" s="793"/>
      <c r="Q22" s="793"/>
      <c r="R22" s="794"/>
      <c r="S22" s="792"/>
      <c r="T22" s="793"/>
      <c r="U22" s="793"/>
      <c r="V22" s="794"/>
      <c r="W22" s="792"/>
      <c r="X22" s="793"/>
      <c r="Y22" s="793"/>
      <c r="Z22" s="794"/>
      <c r="AA22" s="792"/>
      <c r="AB22" s="793"/>
      <c r="AC22" s="793"/>
      <c r="AD22" s="794"/>
      <c r="AE22" s="792"/>
      <c r="AF22" s="793"/>
      <c r="AG22" s="793"/>
      <c r="AH22" s="794"/>
      <c r="AI22" s="792"/>
      <c r="AJ22" s="793"/>
      <c r="AK22" s="793"/>
      <c r="AL22" s="794"/>
      <c r="AM22" s="527"/>
      <c r="AN22" s="20"/>
    </row>
    <row r="23" spans="2:40" x14ac:dyDescent="0.25">
      <c r="B23" s="85"/>
      <c r="C23" s="151" t="s">
        <v>140</v>
      </c>
      <c r="D23" s="546"/>
      <c r="E23" s="799"/>
      <c r="F23" s="800"/>
      <c r="G23" s="800"/>
      <c r="H23" s="801"/>
      <c r="I23" s="554"/>
      <c r="J23" s="792"/>
      <c r="K23" s="793"/>
      <c r="L23" s="793"/>
      <c r="M23" s="794"/>
      <c r="N23" s="554"/>
      <c r="O23" s="792"/>
      <c r="P23" s="793"/>
      <c r="Q23" s="793"/>
      <c r="R23" s="794"/>
      <c r="S23" s="792"/>
      <c r="T23" s="793"/>
      <c r="U23" s="793"/>
      <c r="V23" s="794"/>
      <c r="W23" s="792"/>
      <c r="X23" s="793"/>
      <c r="Y23" s="793"/>
      <c r="Z23" s="794"/>
      <c r="AA23" s="792"/>
      <c r="AB23" s="793"/>
      <c r="AC23" s="793"/>
      <c r="AD23" s="794"/>
      <c r="AE23" s="792"/>
      <c r="AF23" s="793"/>
      <c r="AG23" s="793"/>
      <c r="AH23" s="794"/>
      <c r="AI23" s="792"/>
      <c r="AJ23" s="793"/>
      <c r="AK23" s="793"/>
      <c r="AL23" s="794"/>
      <c r="AM23" s="527"/>
      <c r="AN23" s="20"/>
    </row>
    <row r="24" spans="2:40" x14ac:dyDescent="0.25">
      <c r="B24" s="85"/>
      <c r="C24" s="151" t="s">
        <v>141</v>
      </c>
      <c r="D24" s="546">
        <v>0.91</v>
      </c>
      <c r="E24" s="799">
        <v>0.91</v>
      </c>
      <c r="F24" s="800"/>
      <c r="G24" s="800"/>
      <c r="H24" s="801"/>
      <c r="I24" s="554">
        <v>0.94</v>
      </c>
      <c r="J24" s="792">
        <v>0.94</v>
      </c>
      <c r="K24" s="793"/>
      <c r="L24" s="793"/>
      <c r="M24" s="794"/>
      <c r="N24" s="554">
        <v>0.98</v>
      </c>
      <c r="O24" s="792">
        <v>0.98</v>
      </c>
      <c r="P24" s="793"/>
      <c r="Q24" s="793"/>
      <c r="R24" s="794"/>
      <c r="S24" s="792">
        <v>0.85</v>
      </c>
      <c r="T24" s="793"/>
      <c r="U24" s="793"/>
      <c r="V24" s="794"/>
      <c r="W24" s="792">
        <v>0.89</v>
      </c>
      <c r="X24" s="793"/>
      <c r="Y24" s="793"/>
      <c r="Z24" s="794"/>
      <c r="AA24" s="792">
        <v>0.93</v>
      </c>
      <c r="AB24" s="793"/>
      <c r="AC24" s="793"/>
      <c r="AD24" s="794"/>
      <c r="AE24" s="792">
        <v>0.97</v>
      </c>
      <c r="AF24" s="793"/>
      <c r="AG24" s="793"/>
      <c r="AH24" s="794"/>
      <c r="AI24" s="792">
        <v>1.02</v>
      </c>
      <c r="AJ24" s="793"/>
      <c r="AK24" s="793"/>
      <c r="AL24" s="794"/>
      <c r="AM24" s="527"/>
      <c r="AN24" s="20"/>
    </row>
    <row r="25" spans="2:40" x14ac:dyDescent="0.25">
      <c r="B25" s="85"/>
      <c r="C25" s="151" t="s">
        <v>142</v>
      </c>
      <c r="D25" s="546"/>
      <c r="E25" s="799"/>
      <c r="F25" s="800"/>
      <c r="G25" s="800"/>
      <c r="H25" s="801"/>
      <c r="I25" s="554"/>
      <c r="J25" s="792"/>
      <c r="K25" s="793"/>
      <c r="L25" s="793"/>
      <c r="M25" s="794"/>
      <c r="N25" s="554"/>
      <c r="O25" s="792"/>
      <c r="P25" s="793"/>
      <c r="Q25" s="793"/>
      <c r="R25" s="794"/>
      <c r="S25" s="792"/>
      <c r="T25" s="793"/>
      <c r="U25" s="793"/>
      <c r="V25" s="794"/>
      <c r="W25" s="792"/>
      <c r="X25" s="793"/>
      <c r="Y25" s="793"/>
      <c r="Z25" s="794"/>
      <c r="AA25" s="792"/>
      <c r="AB25" s="793"/>
      <c r="AC25" s="793"/>
      <c r="AD25" s="794"/>
      <c r="AE25" s="792"/>
      <c r="AF25" s="793"/>
      <c r="AG25" s="793"/>
      <c r="AH25" s="794"/>
      <c r="AI25" s="792"/>
      <c r="AJ25" s="793"/>
      <c r="AK25" s="793"/>
      <c r="AL25" s="794"/>
      <c r="AM25" s="527"/>
      <c r="AN25" s="20"/>
    </row>
    <row r="26" spans="2:40" x14ac:dyDescent="0.25">
      <c r="B26" s="85"/>
      <c r="C26" s="151" t="s">
        <v>143</v>
      </c>
      <c r="D26" s="546"/>
      <c r="E26" s="799"/>
      <c r="F26" s="800"/>
      <c r="G26" s="800"/>
      <c r="H26" s="801"/>
      <c r="I26" s="556"/>
      <c r="J26" s="795"/>
      <c r="K26" s="796"/>
      <c r="L26" s="796"/>
      <c r="M26" s="797"/>
      <c r="N26" s="556"/>
      <c r="O26" s="795"/>
      <c r="P26" s="796"/>
      <c r="Q26" s="796"/>
      <c r="R26" s="797"/>
      <c r="S26" s="795"/>
      <c r="T26" s="796"/>
      <c r="U26" s="796"/>
      <c r="V26" s="797"/>
      <c r="W26" s="795"/>
      <c r="X26" s="796"/>
      <c r="Y26" s="796"/>
      <c r="Z26" s="797"/>
      <c r="AA26" s="795"/>
      <c r="AB26" s="796"/>
      <c r="AC26" s="796"/>
      <c r="AD26" s="797"/>
      <c r="AE26" s="795"/>
      <c r="AF26" s="796"/>
      <c r="AG26" s="796"/>
      <c r="AH26" s="797"/>
      <c r="AI26" s="795"/>
      <c r="AJ26" s="796"/>
      <c r="AK26" s="796"/>
      <c r="AL26" s="797"/>
      <c r="AM26" s="527"/>
      <c r="AN26" s="20"/>
    </row>
    <row r="27" spans="2:40" x14ac:dyDescent="0.25">
      <c r="B27" s="85"/>
      <c r="C27" s="86"/>
      <c r="D27" s="546"/>
      <c r="E27" s="799"/>
      <c r="F27" s="800"/>
      <c r="G27" s="800"/>
      <c r="H27" s="801"/>
      <c r="I27" s="556"/>
      <c r="J27" s="795"/>
      <c r="K27" s="796"/>
      <c r="L27" s="796"/>
      <c r="M27" s="797"/>
      <c r="N27" s="556"/>
      <c r="O27" s="795"/>
      <c r="P27" s="796"/>
      <c r="Q27" s="796"/>
      <c r="R27" s="797"/>
      <c r="S27" s="795"/>
      <c r="T27" s="796"/>
      <c r="U27" s="796"/>
      <c r="V27" s="797"/>
      <c r="W27" s="795"/>
      <c r="X27" s="796"/>
      <c r="Y27" s="796"/>
      <c r="Z27" s="797"/>
      <c r="AA27" s="795"/>
      <c r="AB27" s="796"/>
      <c r="AC27" s="796"/>
      <c r="AD27" s="797"/>
      <c r="AE27" s="795"/>
      <c r="AF27" s="796"/>
      <c r="AG27" s="796"/>
      <c r="AH27" s="797"/>
      <c r="AI27" s="795"/>
      <c r="AJ27" s="796"/>
      <c r="AK27" s="796"/>
      <c r="AL27" s="797"/>
      <c r="AM27" s="527"/>
      <c r="AN27" s="20"/>
    </row>
    <row r="28" spans="2:40" x14ac:dyDescent="0.25">
      <c r="B28" s="95" t="s">
        <v>147</v>
      </c>
      <c r="C28" s="94" t="s">
        <v>148</v>
      </c>
      <c r="D28" s="546"/>
      <c r="E28" s="799"/>
      <c r="F28" s="800"/>
      <c r="G28" s="800"/>
      <c r="H28" s="801"/>
      <c r="I28" s="554"/>
      <c r="J28" s="792"/>
      <c r="K28" s="793"/>
      <c r="L28" s="793"/>
      <c r="M28" s="794"/>
      <c r="N28" s="554"/>
      <c r="O28" s="792"/>
      <c r="P28" s="793"/>
      <c r="Q28" s="793"/>
      <c r="R28" s="794"/>
      <c r="S28" s="792"/>
      <c r="T28" s="793"/>
      <c r="U28" s="793"/>
      <c r="V28" s="794"/>
      <c r="W28" s="792"/>
      <c r="X28" s="793"/>
      <c r="Y28" s="793"/>
      <c r="Z28" s="794"/>
      <c r="AA28" s="792"/>
      <c r="AB28" s="793"/>
      <c r="AC28" s="793"/>
      <c r="AD28" s="794"/>
      <c r="AE28" s="792"/>
      <c r="AF28" s="793"/>
      <c r="AG28" s="793"/>
      <c r="AH28" s="794"/>
      <c r="AI28" s="792"/>
      <c r="AJ28" s="793"/>
      <c r="AK28" s="793"/>
      <c r="AL28" s="794"/>
      <c r="AM28" s="538"/>
    </row>
    <row r="29" spans="2:40" x14ac:dyDescent="0.25">
      <c r="B29" s="85"/>
      <c r="C29" s="151" t="s">
        <v>139</v>
      </c>
      <c r="D29" s="546"/>
      <c r="E29" s="799">
        <f>H15*E22/100</f>
        <v>0</v>
      </c>
      <c r="F29" s="800"/>
      <c r="G29" s="800"/>
      <c r="H29" s="801"/>
      <c r="I29" s="554"/>
      <c r="J29" s="799">
        <f>M15*J22/100</f>
        <v>0</v>
      </c>
      <c r="K29" s="800"/>
      <c r="L29" s="800"/>
      <c r="M29" s="801"/>
      <c r="N29" s="554"/>
      <c r="O29" s="799">
        <f>R15*O22/100</f>
        <v>0</v>
      </c>
      <c r="P29" s="800"/>
      <c r="Q29" s="800"/>
      <c r="R29" s="801"/>
      <c r="S29" s="799">
        <f>V15*S22/100</f>
        <v>0</v>
      </c>
      <c r="T29" s="800"/>
      <c r="U29" s="800"/>
      <c r="V29" s="801"/>
      <c r="W29" s="799">
        <f>Z15*W22/100</f>
        <v>0</v>
      </c>
      <c r="X29" s="800"/>
      <c r="Y29" s="800"/>
      <c r="Z29" s="801"/>
      <c r="AA29" s="799">
        <f>AD15*AA22/100</f>
        <v>0</v>
      </c>
      <c r="AB29" s="800"/>
      <c r="AC29" s="800"/>
      <c r="AD29" s="801"/>
      <c r="AE29" s="799">
        <f>AH15*AE22/100</f>
        <v>0</v>
      </c>
      <c r="AF29" s="800"/>
      <c r="AG29" s="800"/>
      <c r="AH29" s="801"/>
      <c r="AI29" s="799">
        <f>AL15*AI22/100</f>
        <v>0</v>
      </c>
      <c r="AJ29" s="800"/>
      <c r="AK29" s="800"/>
      <c r="AL29" s="801"/>
      <c r="AM29" s="557"/>
    </row>
    <row r="30" spans="2:40" x14ac:dyDescent="0.25">
      <c r="B30" s="85"/>
      <c r="C30" s="151" t="s">
        <v>140</v>
      </c>
      <c r="D30" s="546"/>
      <c r="E30" s="799">
        <f t="shared" ref="E30:E33" si="0">H16*E23/100</f>
        <v>0</v>
      </c>
      <c r="F30" s="800"/>
      <c r="G30" s="800"/>
      <c r="H30" s="801"/>
      <c r="I30" s="554"/>
      <c r="J30" s="799">
        <f t="shared" ref="J30:J33" si="1">M16*J23/100</f>
        <v>0</v>
      </c>
      <c r="K30" s="800"/>
      <c r="L30" s="800"/>
      <c r="M30" s="801"/>
      <c r="N30" s="554"/>
      <c r="O30" s="799">
        <f t="shared" ref="O30:O33" si="2">R16*O23/100</f>
        <v>0</v>
      </c>
      <c r="P30" s="800"/>
      <c r="Q30" s="800"/>
      <c r="R30" s="801"/>
      <c r="S30" s="799">
        <f t="shared" ref="S30:S33" si="3">V16*S23/100</f>
        <v>0</v>
      </c>
      <c r="T30" s="800"/>
      <c r="U30" s="800"/>
      <c r="V30" s="801"/>
      <c r="W30" s="799">
        <f t="shared" ref="W30:W33" si="4">Z16*W23/100</f>
        <v>0</v>
      </c>
      <c r="X30" s="800"/>
      <c r="Y30" s="800"/>
      <c r="Z30" s="801"/>
      <c r="AA30" s="799">
        <f t="shared" ref="AA30:AA33" si="5">AD16*AA23/100</f>
        <v>0</v>
      </c>
      <c r="AB30" s="800"/>
      <c r="AC30" s="800"/>
      <c r="AD30" s="801"/>
      <c r="AE30" s="799">
        <f t="shared" ref="AE30:AE33" si="6">AH16*AE23/100</f>
        <v>0</v>
      </c>
      <c r="AF30" s="800"/>
      <c r="AG30" s="800"/>
      <c r="AH30" s="801"/>
      <c r="AI30" s="799">
        <f t="shared" ref="AI30:AI33" si="7">AL16*AI23/100</f>
        <v>0</v>
      </c>
      <c r="AJ30" s="800"/>
      <c r="AK30" s="800"/>
      <c r="AL30" s="801"/>
      <c r="AM30" s="558"/>
    </row>
    <row r="31" spans="2:40" x14ac:dyDescent="0.25">
      <c r="B31" s="85"/>
      <c r="C31" s="151" t="s">
        <v>141</v>
      </c>
      <c r="D31" s="546">
        <f>D17*D24/100</f>
        <v>3.9858000000000002</v>
      </c>
      <c r="E31" s="799">
        <f t="shared" si="0"/>
        <v>3.9858000000000002</v>
      </c>
      <c r="F31" s="800"/>
      <c r="G31" s="800"/>
      <c r="H31" s="801"/>
      <c r="I31" s="554">
        <f>I17*I24/100</f>
        <v>4.1171999999999995</v>
      </c>
      <c r="J31" s="799">
        <f t="shared" si="1"/>
        <v>4.1171999999999995</v>
      </c>
      <c r="K31" s="800"/>
      <c r="L31" s="800"/>
      <c r="M31" s="801"/>
      <c r="N31" s="554">
        <f>N17*N24/100</f>
        <v>4.2923999999999998</v>
      </c>
      <c r="O31" s="799">
        <f t="shared" si="2"/>
        <v>4.2923999999999998</v>
      </c>
      <c r="P31" s="800"/>
      <c r="Q31" s="800"/>
      <c r="R31" s="801"/>
      <c r="S31" s="799">
        <f t="shared" si="3"/>
        <v>3.7230000000000003</v>
      </c>
      <c r="T31" s="800"/>
      <c r="U31" s="800"/>
      <c r="V31" s="801"/>
      <c r="W31" s="799">
        <f t="shared" si="4"/>
        <v>3.8982000000000001</v>
      </c>
      <c r="X31" s="800"/>
      <c r="Y31" s="800"/>
      <c r="Z31" s="801"/>
      <c r="AA31" s="799">
        <f t="shared" si="5"/>
        <v>4.0734000000000004</v>
      </c>
      <c r="AB31" s="800"/>
      <c r="AC31" s="800"/>
      <c r="AD31" s="801"/>
      <c r="AE31" s="799">
        <f t="shared" si="6"/>
        <v>4.2485999999999997</v>
      </c>
      <c r="AF31" s="800"/>
      <c r="AG31" s="800"/>
      <c r="AH31" s="801"/>
      <c r="AI31" s="799">
        <f t="shared" si="7"/>
        <v>4.4676</v>
      </c>
      <c r="AJ31" s="800"/>
      <c r="AK31" s="800"/>
      <c r="AL31" s="801"/>
      <c r="AM31" s="558"/>
    </row>
    <row r="32" spans="2:40" x14ac:dyDescent="0.25">
      <c r="B32" s="85"/>
      <c r="C32" s="151" t="s">
        <v>142</v>
      </c>
      <c r="D32" s="546"/>
      <c r="E32" s="799">
        <f t="shared" si="0"/>
        <v>0</v>
      </c>
      <c r="F32" s="800"/>
      <c r="G32" s="800"/>
      <c r="H32" s="801"/>
      <c r="I32" s="556"/>
      <c r="J32" s="799">
        <f t="shared" si="1"/>
        <v>0</v>
      </c>
      <c r="K32" s="800"/>
      <c r="L32" s="800"/>
      <c r="M32" s="801"/>
      <c r="N32" s="556"/>
      <c r="O32" s="799">
        <f t="shared" si="2"/>
        <v>0</v>
      </c>
      <c r="P32" s="800"/>
      <c r="Q32" s="800"/>
      <c r="R32" s="801"/>
      <c r="S32" s="799">
        <f t="shared" si="3"/>
        <v>0</v>
      </c>
      <c r="T32" s="800"/>
      <c r="U32" s="800"/>
      <c r="V32" s="801"/>
      <c r="W32" s="799">
        <f t="shared" si="4"/>
        <v>0</v>
      </c>
      <c r="X32" s="800"/>
      <c r="Y32" s="800"/>
      <c r="Z32" s="801"/>
      <c r="AA32" s="799">
        <f t="shared" si="5"/>
        <v>0</v>
      </c>
      <c r="AB32" s="800"/>
      <c r="AC32" s="800"/>
      <c r="AD32" s="801"/>
      <c r="AE32" s="799">
        <f t="shared" si="6"/>
        <v>0</v>
      </c>
      <c r="AF32" s="800"/>
      <c r="AG32" s="800"/>
      <c r="AH32" s="801"/>
      <c r="AI32" s="799">
        <f t="shared" si="7"/>
        <v>0</v>
      </c>
      <c r="AJ32" s="800"/>
      <c r="AK32" s="800"/>
      <c r="AL32" s="801"/>
      <c r="AM32" s="559"/>
      <c r="AN32" s="824"/>
    </row>
    <row r="33" spans="2:40" x14ac:dyDescent="0.25">
      <c r="B33" s="85"/>
      <c r="C33" s="151" t="s">
        <v>143</v>
      </c>
      <c r="D33" s="546"/>
      <c r="E33" s="799">
        <f t="shared" si="0"/>
        <v>0</v>
      </c>
      <c r="F33" s="800"/>
      <c r="G33" s="800"/>
      <c r="H33" s="801"/>
      <c r="I33" s="556"/>
      <c r="J33" s="799">
        <f t="shared" si="1"/>
        <v>0</v>
      </c>
      <c r="K33" s="800"/>
      <c r="L33" s="800"/>
      <c r="M33" s="801"/>
      <c r="N33" s="556"/>
      <c r="O33" s="799">
        <f t="shared" si="2"/>
        <v>0</v>
      </c>
      <c r="P33" s="800"/>
      <c r="Q33" s="800"/>
      <c r="R33" s="801"/>
      <c r="S33" s="799">
        <f t="shared" si="3"/>
        <v>0</v>
      </c>
      <c r="T33" s="800"/>
      <c r="U33" s="800"/>
      <c r="V33" s="801"/>
      <c r="W33" s="799">
        <f t="shared" si="4"/>
        <v>0</v>
      </c>
      <c r="X33" s="800"/>
      <c r="Y33" s="800"/>
      <c r="Z33" s="801"/>
      <c r="AA33" s="799">
        <f t="shared" si="5"/>
        <v>0</v>
      </c>
      <c r="AB33" s="800"/>
      <c r="AC33" s="800"/>
      <c r="AD33" s="801"/>
      <c r="AE33" s="799">
        <f t="shared" si="6"/>
        <v>0</v>
      </c>
      <c r="AF33" s="800"/>
      <c r="AG33" s="800"/>
      <c r="AH33" s="801"/>
      <c r="AI33" s="799">
        <f t="shared" si="7"/>
        <v>0</v>
      </c>
      <c r="AJ33" s="800"/>
      <c r="AK33" s="800"/>
      <c r="AL33" s="801"/>
      <c r="AM33" s="560"/>
      <c r="AN33" s="824"/>
    </row>
    <row r="34" spans="2:40" x14ac:dyDescent="0.25">
      <c r="B34" s="87" t="s">
        <v>149</v>
      </c>
      <c r="C34" s="88" t="s">
        <v>150</v>
      </c>
      <c r="D34" s="561">
        <f>SUM(D29:D33)</f>
        <v>3.9858000000000002</v>
      </c>
      <c r="E34" s="822">
        <f>SUM(E29:H33)</f>
        <v>3.9858000000000002</v>
      </c>
      <c r="F34" s="823"/>
      <c r="G34" s="823"/>
      <c r="H34" s="823"/>
      <c r="I34" s="561">
        <f>SUM(I29:I33)</f>
        <v>4.1171999999999995</v>
      </c>
      <c r="J34" s="822">
        <f>SUM(J29:M33)</f>
        <v>4.1171999999999995</v>
      </c>
      <c r="K34" s="823"/>
      <c r="L34" s="823"/>
      <c r="M34" s="823"/>
      <c r="N34" s="561">
        <f>SUM(N29:N33)</f>
        <v>4.2923999999999998</v>
      </c>
      <c r="O34" s="822">
        <f>SUM(O29:R33)</f>
        <v>4.2923999999999998</v>
      </c>
      <c r="P34" s="823"/>
      <c r="Q34" s="823"/>
      <c r="R34" s="823"/>
      <c r="S34" s="822">
        <f>SUM(S29:V33)</f>
        <v>3.7230000000000003</v>
      </c>
      <c r="T34" s="823"/>
      <c r="U34" s="823"/>
      <c r="V34" s="823"/>
      <c r="W34" s="822">
        <f>SUM(W29:Z33)</f>
        <v>3.8982000000000001</v>
      </c>
      <c r="X34" s="823"/>
      <c r="Y34" s="823"/>
      <c r="Z34" s="823"/>
      <c r="AA34" s="822">
        <f>SUM(AA29:AD33)</f>
        <v>4.0734000000000004</v>
      </c>
      <c r="AB34" s="823"/>
      <c r="AC34" s="823"/>
      <c r="AD34" s="823"/>
      <c r="AE34" s="822">
        <f>SUM(AE29:AH33)</f>
        <v>4.2485999999999997</v>
      </c>
      <c r="AF34" s="823"/>
      <c r="AG34" s="823"/>
      <c r="AH34" s="823"/>
      <c r="AI34" s="822">
        <f>SUM(AI29:AL33)</f>
        <v>4.4676</v>
      </c>
      <c r="AJ34" s="823"/>
      <c r="AK34" s="823"/>
      <c r="AL34" s="823"/>
      <c r="AM34" s="62"/>
      <c r="AN34" s="20"/>
    </row>
    <row r="35" spans="2:40" x14ac:dyDescent="0.25">
      <c r="B35" s="89"/>
      <c r="C35" s="90"/>
      <c r="D35" s="52" t="s">
        <v>132</v>
      </c>
      <c r="E35" s="52" t="s">
        <v>133</v>
      </c>
      <c r="F35" s="52" t="s">
        <v>134</v>
      </c>
      <c r="G35" s="52" t="s">
        <v>135</v>
      </c>
      <c r="H35" s="52" t="s">
        <v>132</v>
      </c>
      <c r="I35" s="52" t="s">
        <v>132</v>
      </c>
      <c r="J35" s="52" t="s">
        <v>133</v>
      </c>
      <c r="K35" s="52" t="s">
        <v>134</v>
      </c>
      <c r="L35" s="52" t="s">
        <v>135</v>
      </c>
      <c r="M35" s="52" t="s">
        <v>132</v>
      </c>
      <c r="N35" s="52" t="s">
        <v>132</v>
      </c>
      <c r="O35" s="52" t="s">
        <v>133</v>
      </c>
      <c r="P35" s="52" t="s">
        <v>134</v>
      </c>
      <c r="Q35" s="52" t="s">
        <v>135</v>
      </c>
      <c r="R35" s="52" t="s">
        <v>132</v>
      </c>
      <c r="S35" s="52" t="s">
        <v>133</v>
      </c>
      <c r="T35" s="52" t="s">
        <v>134</v>
      </c>
      <c r="U35" s="52" t="s">
        <v>135</v>
      </c>
      <c r="V35" s="52" t="s">
        <v>132</v>
      </c>
      <c r="W35" s="52" t="s">
        <v>133</v>
      </c>
      <c r="X35" s="52" t="s">
        <v>134</v>
      </c>
      <c r="Y35" s="52" t="s">
        <v>135</v>
      </c>
      <c r="Z35" s="52" t="s">
        <v>132</v>
      </c>
      <c r="AA35" s="52" t="s">
        <v>133</v>
      </c>
      <c r="AB35" s="52" t="s">
        <v>134</v>
      </c>
      <c r="AC35" s="52" t="s">
        <v>135</v>
      </c>
      <c r="AD35" s="52" t="s">
        <v>132</v>
      </c>
      <c r="AE35" s="52" t="s">
        <v>133</v>
      </c>
      <c r="AF35" s="52" t="s">
        <v>134</v>
      </c>
      <c r="AG35" s="52" t="s">
        <v>135</v>
      </c>
      <c r="AH35" s="52" t="s">
        <v>132</v>
      </c>
      <c r="AI35" s="52" t="s">
        <v>133</v>
      </c>
      <c r="AJ35" s="52" t="s">
        <v>134</v>
      </c>
      <c r="AK35" s="52" t="s">
        <v>135</v>
      </c>
      <c r="AL35" s="52" t="s">
        <v>132</v>
      </c>
      <c r="AM35" s="63"/>
      <c r="AN35" s="20"/>
    </row>
    <row r="36" spans="2:40" x14ac:dyDescent="0.25">
      <c r="B36" s="83">
        <v>2</v>
      </c>
      <c r="C36" s="84" t="s">
        <v>151</v>
      </c>
      <c r="D36" s="549"/>
      <c r="E36" s="549"/>
      <c r="F36" s="549"/>
      <c r="G36" s="549"/>
      <c r="H36" s="549"/>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61"/>
    </row>
    <row r="37" spans="2:40" x14ac:dyDescent="0.25">
      <c r="B37" s="83"/>
      <c r="C37" s="84"/>
      <c r="D37" s="549"/>
      <c r="E37" s="549"/>
      <c r="F37" s="549"/>
      <c r="G37" s="549"/>
      <c r="H37" s="549"/>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61"/>
    </row>
    <row r="38" spans="2:40" x14ac:dyDescent="0.25">
      <c r="B38" s="83" t="s">
        <v>152</v>
      </c>
      <c r="C38" s="94" t="s">
        <v>153</v>
      </c>
      <c r="D38" s="551"/>
      <c r="E38" s="551"/>
      <c r="F38" s="551"/>
      <c r="G38" s="551"/>
      <c r="H38" s="551"/>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61"/>
    </row>
    <row r="39" spans="2:40" x14ac:dyDescent="0.25">
      <c r="B39" s="91"/>
      <c r="C39" s="151" t="s">
        <v>140</v>
      </c>
      <c r="D39" s="552"/>
      <c r="E39" s="552"/>
      <c r="F39" s="552"/>
      <c r="G39" s="552"/>
      <c r="H39" s="552"/>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61"/>
    </row>
    <row r="40" spans="2:40" x14ac:dyDescent="0.25">
      <c r="B40" s="91"/>
      <c r="C40" s="151" t="s">
        <v>141</v>
      </c>
      <c r="D40" s="552">
        <v>6</v>
      </c>
      <c r="E40" s="552">
        <v>6</v>
      </c>
      <c r="F40" s="552">
        <v>0</v>
      </c>
      <c r="G40" s="552">
        <f>E40+F40</f>
        <v>6</v>
      </c>
      <c r="H40" s="552">
        <f>AVERAGE(G40,E40)</f>
        <v>6</v>
      </c>
      <c r="I40" s="538">
        <v>6</v>
      </c>
      <c r="J40" s="527">
        <f>G40</f>
        <v>6</v>
      </c>
      <c r="K40" s="552">
        <v>0</v>
      </c>
      <c r="L40" s="552">
        <f>J40+K40</f>
        <v>6</v>
      </c>
      <c r="M40" s="552">
        <f>AVERAGE(L40,J40)</f>
        <v>6</v>
      </c>
      <c r="N40" s="538">
        <v>6</v>
      </c>
      <c r="O40" s="527">
        <f>L40</f>
        <v>6</v>
      </c>
      <c r="P40" s="552">
        <v>0</v>
      </c>
      <c r="Q40" s="552">
        <f>O40+P40</f>
        <v>6</v>
      </c>
      <c r="R40" s="552">
        <f>AVERAGE(Q40,O40)</f>
        <v>6</v>
      </c>
      <c r="S40" s="527">
        <f>Q40</f>
        <v>6</v>
      </c>
      <c r="T40" s="552">
        <v>0</v>
      </c>
      <c r="U40" s="552">
        <f>S40+T40</f>
        <v>6</v>
      </c>
      <c r="V40" s="552">
        <f>AVERAGE(U40,S40)</f>
        <v>6</v>
      </c>
      <c r="W40" s="527">
        <f>U40</f>
        <v>6</v>
      </c>
      <c r="X40" s="552">
        <v>0</v>
      </c>
      <c r="Y40" s="552">
        <f>W40+X40</f>
        <v>6</v>
      </c>
      <c r="Z40" s="552">
        <f>AVERAGE(Y40,W40)</f>
        <v>6</v>
      </c>
      <c r="AA40" s="527">
        <f>Y40</f>
        <v>6</v>
      </c>
      <c r="AB40" s="552">
        <v>0</v>
      </c>
      <c r="AC40" s="552">
        <f>AA40+AB40</f>
        <v>6</v>
      </c>
      <c r="AD40" s="552">
        <f>AVERAGE(AC40,AA40)</f>
        <v>6</v>
      </c>
      <c r="AE40" s="527">
        <f>AC40</f>
        <v>6</v>
      </c>
      <c r="AF40" s="552">
        <v>0</v>
      </c>
      <c r="AG40" s="552">
        <f>AE40+AF40</f>
        <v>6</v>
      </c>
      <c r="AH40" s="552">
        <f>AVERAGE(AG40,AE40)</f>
        <v>6</v>
      </c>
      <c r="AI40" s="527">
        <f>AG40</f>
        <v>6</v>
      </c>
      <c r="AJ40" s="552">
        <v>0</v>
      </c>
      <c r="AK40" s="552">
        <f>AI40+AJ40</f>
        <v>6</v>
      </c>
      <c r="AL40" s="552">
        <f>AVERAGE(AK40,AI40)</f>
        <v>6</v>
      </c>
      <c r="AM40" s="61"/>
    </row>
    <row r="41" spans="2:40" x14ac:dyDescent="0.25">
      <c r="B41" s="91"/>
      <c r="C41" s="151" t="s">
        <v>142</v>
      </c>
      <c r="D41" s="552"/>
      <c r="E41" s="552"/>
      <c r="F41" s="552"/>
      <c r="G41" s="552"/>
      <c r="H41" s="552"/>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61"/>
    </row>
    <row r="42" spans="2:40" x14ac:dyDescent="0.25">
      <c r="B42" s="91"/>
      <c r="C42" s="151" t="s">
        <v>143</v>
      </c>
      <c r="D42" s="552"/>
      <c r="E42" s="552"/>
      <c r="F42" s="552"/>
      <c r="G42" s="552"/>
      <c r="H42" s="552"/>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61"/>
    </row>
    <row r="43" spans="2:40" x14ac:dyDescent="0.25">
      <c r="B43" s="91"/>
      <c r="C43" s="86"/>
      <c r="D43" s="554"/>
      <c r="E43" s="792"/>
      <c r="F43" s="793"/>
      <c r="G43" s="793"/>
      <c r="H43" s="794"/>
      <c r="I43" s="554"/>
      <c r="J43" s="798"/>
      <c r="K43" s="798"/>
      <c r="L43" s="798"/>
      <c r="M43" s="798"/>
      <c r="N43" s="554"/>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61"/>
    </row>
    <row r="44" spans="2:40" x14ac:dyDescent="0.25">
      <c r="B44" s="83" t="s">
        <v>154</v>
      </c>
      <c r="C44" s="96" t="s">
        <v>155</v>
      </c>
      <c r="D44" s="554"/>
      <c r="E44" s="792"/>
      <c r="F44" s="793"/>
      <c r="G44" s="793"/>
      <c r="H44" s="794"/>
      <c r="I44" s="554"/>
      <c r="J44" s="798"/>
      <c r="K44" s="798"/>
      <c r="L44" s="798"/>
      <c r="M44" s="798"/>
      <c r="N44" s="554"/>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61"/>
    </row>
    <row r="45" spans="2:40" x14ac:dyDescent="0.25">
      <c r="B45" s="91"/>
      <c r="C45" s="151" t="s">
        <v>140</v>
      </c>
      <c r="D45" s="554"/>
      <c r="E45" s="792"/>
      <c r="F45" s="793"/>
      <c r="G45" s="793"/>
      <c r="H45" s="794"/>
      <c r="I45" s="554"/>
      <c r="J45" s="798"/>
      <c r="K45" s="798"/>
      <c r="L45" s="798"/>
      <c r="M45" s="798"/>
      <c r="N45" s="554"/>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61"/>
    </row>
    <row r="46" spans="2:40" x14ac:dyDescent="0.25">
      <c r="B46" s="91"/>
      <c r="C46" s="151" t="s">
        <v>141</v>
      </c>
      <c r="D46" s="554">
        <v>154.49</v>
      </c>
      <c r="E46" s="792">
        <v>154.49</v>
      </c>
      <c r="F46" s="793"/>
      <c r="G46" s="793"/>
      <c r="H46" s="794"/>
      <c r="I46" s="554">
        <v>160.44</v>
      </c>
      <c r="J46" s="798">
        <v>160.44</v>
      </c>
      <c r="K46" s="798"/>
      <c r="L46" s="798"/>
      <c r="M46" s="798"/>
      <c r="N46" s="554">
        <v>166.62</v>
      </c>
      <c r="O46" s="798">
        <v>166.62</v>
      </c>
      <c r="P46" s="798"/>
      <c r="Q46" s="798"/>
      <c r="R46" s="798"/>
      <c r="S46" s="798">
        <v>186.51</v>
      </c>
      <c r="T46" s="798"/>
      <c r="U46" s="798"/>
      <c r="V46" s="798"/>
      <c r="W46" s="798">
        <v>194.89</v>
      </c>
      <c r="X46" s="798"/>
      <c r="Y46" s="798"/>
      <c r="Z46" s="798"/>
      <c r="AA46" s="798">
        <v>203.64</v>
      </c>
      <c r="AB46" s="798"/>
      <c r="AC46" s="798"/>
      <c r="AD46" s="798"/>
      <c r="AE46" s="798">
        <v>212.78</v>
      </c>
      <c r="AF46" s="798"/>
      <c r="AG46" s="798"/>
      <c r="AH46" s="798"/>
      <c r="AI46" s="798">
        <v>222.33</v>
      </c>
      <c r="AJ46" s="798"/>
      <c r="AK46" s="798"/>
      <c r="AL46" s="798"/>
      <c r="AM46" s="61"/>
    </row>
    <row r="47" spans="2:40" x14ac:dyDescent="0.25">
      <c r="B47" s="91"/>
      <c r="C47" s="151" t="s">
        <v>142</v>
      </c>
      <c r="D47" s="554"/>
      <c r="E47" s="792"/>
      <c r="F47" s="793"/>
      <c r="G47" s="793"/>
      <c r="H47" s="794"/>
      <c r="I47" s="554"/>
      <c r="J47" s="798"/>
      <c r="K47" s="798"/>
      <c r="L47" s="798"/>
      <c r="M47" s="798"/>
      <c r="N47" s="554"/>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61"/>
    </row>
    <row r="48" spans="2:40" x14ac:dyDescent="0.25">
      <c r="B48" s="91"/>
      <c r="C48" s="151" t="s">
        <v>143</v>
      </c>
      <c r="D48" s="554"/>
      <c r="E48" s="792"/>
      <c r="F48" s="793"/>
      <c r="G48" s="793"/>
      <c r="H48" s="794"/>
      <c r="I48" s="554"/>
      <c r="J48" s="798"/>
      <c r="K48" s="798"/>
      <c r="L48" s="798"/>
      <c r="M48" s="798"/>
      <c r="N48" s="554"/>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61"/>
    </row>
    <row r="49" spans="2:40" x14ac:dyDescent="0.25">
      <c r="B49" s="91"/>
      <c r="C49" s="86"/>
      <c r="D49" s="554"/>
      <c r="E49" s="792"/>
      <c r="F49" s="793"/>
      <c r="G49" s="793"/>
      <c r="H49" s="794"/>
      <c r="I49" s="554"/>
      <c r="J49" s="798"/>
      <c r="K49" s="798"/>
      <c r="L49" s="798"/>
      <c r="M49" s="798"/>
      <c r="N49" s="554"/>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61"/>
    </row>
    <row r="50" spans="2:40" x14ac:dyDescent="0.25">
      <c r="B50" s="83" t="s">
        <v>156</v>
      </c>
      <c r="C50" s="94" t="s">
        <v>157</v>
      </c>
      <c r="D50" s="554"/>
      <c r="E50" s="792"/>
      <c r="F50" s="793"/>
      <c r="G50" s="793"/>
      <c r="H50" s="794"/>
      <c r="I50" s="554"/>
      <c r="J50" s="798"/>
      <c r="K50" s="798"/>
      <c r="L50" s="798"/>
      <c r="M50" s="798"/>
      <c r="N50" s="554"/>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61"/>
    </row>
    <row r="51" spans="2:40" x14ac:dyDescent="0.25">
      <c r="B51" s="91"/>
      <c r="C51" s="151" t="s">
        <v>140</v>
      </c>
      <c r="D51" s="554"/>
      <c r="E51" s="792">
        <f>H39*E45/100</f>
        <v>0</v>
      </c>
      <c r="F51" s="793"/>
      <c r="G51" s="793"/>
      <c r="H51" s="794"/>
      <c r="I51" s="554"/>
      <c r="J51" s="792">
        <f>M39*J45/100</f>
        <v>0</v>
      </c>
      <c r="K51" s="793"/>
      <c r="L51" s="793"/>
      <c r="M51" s="794"/>
      <c r="N51" s="554"/>
      <c r="O51" s="792">
        <f>R39*O45/100</f>
        <v>0</v>
      </c>
      <c r="P51" s="793"/>
      <c r="Q51" s="793"/>
      <c r="R51" s="794"/>
      <c r="S51" s="792">
        <f>V39*S45/100</f>
        <v>0</v>
      </c>
      <c r="T51" s="793"/>
      <c r="U51" s="793"/>
      <c r="V51" s="794"/>
      <c r="W51" s="792">
        <f>Z39*W45/100</f>
        <v>0</v>
      </c>
      <c r="X51" s="793"/>
      <c r="Y51" s="793"/>
      <c r="Z51" s="794"/>
      <c r="AA51" s="792">
        <f>AD39*AA45/100</f>
        <v>0</v>
      </c>
      <c r="AB51" s="793"/>
      <c r="AC51" s="793"/>
      <c r="AD51" s="794"/>
      <c r="AE51" s="792">
        <f>AH39*AE45/100</f>
        <v>0</v>
      </c>
      <c r="AF51" s="793"/>
      <c r="AG51" s="793"/>
      <c r="AH51" s="794"/>
      <c r="AI51" s="792">
        <f>AL39*AI45/100</f>
        <v>0</v>
      </c>
      <c r="AJ51" s="793"/>
      <c r="AK51" s="793"/>
      <c r="AL51" s="794"/>
      <c r="AM51" s="61"/>
    </row>
    <row r="52" spans="2:40" x14ac:dyDescent="0.25">
      <c r="B52" s="91"/>
      <c r="C52" s="151" t="s">
        <v>141</v>
      </c>
      <c r="D52" s="623">
        <f>D40*D46/100</f>
        <v>9.269400000000001</v>
      </c>
      <c r="E52" s="792">
        <f>H40*E46/100</f>
        <v>9.269400000000001</v>
      </c>
      <c r="F52" s="793"/>
      <c r="G52" s="793"/>
      <c r="H52" s="794"/>
      <c r="I52" s="554">
        <f>I40*I46/100</f>
        <v>9.6264000000000003</v>
      </c>
      <c r="J52" s="792">
        <f>M40*J46/100</f>
        <v>9.6264000000000003</v>
      </c>
      <c r="K52" s="793"/>
      <c r="L52" s="793"/>
      <c r="M52" s="794"/>
      <c r="N52" s="554">
        <f>N40*N46/100</f>
        <v>9.9971999999999994</v>
      </c>
      <c r="O52" s="792">
        <f>R40*O46/100</f>
        <v>9.9971999999999994</v>
      </c>
      <c r="P52" s="793"/>
      <c r="Q52" s="793"/>
      <c r="R52" s="794"/>
      <c r="S52" s="792">
        <f>V40*S46/100</f>
        <v>11.1906</v>
      </c>
      <c r="T52" s="793"/>
      <c r="U52" s="793"/>
      <c r="V52" s="794"/>
      <c r="W52" s="792">
        <f>Z40*W46/100</f>
        <v>11.693399999999999</v>
      </c>
      <c r="X52" s="793"/>
      <c r="Y52" s="793"/>
      <c r="Z52" s="794"/>
      <c r="AA52" s="792">
        <f>AD40*AA46/100</f>
        <v>12.218399999999999</v>
      </c>
      <c r="AB52" s="793"/>
      <c r="AC52" s="793"/>
      <c r="AD52" s="794"/>
      <c r="AE52" s="792">
        <f>AH40*AE46/100</f>
        <v>12.7668</v>
      </c>
      <c r="AF52" s="793"/>
      <c r="AG52" s="793"/>
      <c r="AH52" s="794"/>
      <c r="AI52" s="792">
        <f>AL40*AI46/100</f>
        <v>13.3398</v>
      </c>
      <c r="AJ52" s="793"/>
      <c r="AK52" s="793"/>
      <c r="AL52" s="794"/>
      <c r="AM52" s="61"/>
    </row>
    <row r="53" spans="2:40" x14ac:dyDescent="0.25">
      <c r="B53" s="91"/>
      <c r="C53" s="151" t="s">
        <v>142</v>
      </c>
      <c r="D53" s="554"/>
      <c r="E53" s="792">
        <f>H41*E47/100</f>
        <v>0</v>
      </c>
      <c r="F53" s="793"/>
      <c r="G53" s="793"/>
      <c r="H53" s="794"/>
      <c r="I53" s="554"/>
      <c r="J53" s="792">
        <f>M41*J47/100</f>
        <v>0</v>
      </c>
      <c r="K53" s="793"/>
      <c r="L53" s="793"/>
      <c r="M53" s="794"/>
      <c r="N53" s="554"/>
      <c r="O53" s="792">
        <f>R41*O47/100</f>
        <v>0</v>
      </c>
      <c r="P53" s="793"/>
      <c r="Q53" s="793"/>
      <c r="R53" s="794"/>
      <c r="S53" s="792">
        <f>V41*S47/100</f>
        <v>0</v>
      </c>
      <c r="T53" s="793"/>
      <c r="U53" s="793"/>
      <c r="V53" s="794"/>
      <c r="W53" s="792">
        <f>Z41*W47/100</f>
        <v>0</v>
      </c>
      <c r="X53" s="793"/>
      <c r="Y53" s="793"/>
      <c r="Z53" s="794"/>
      <c r="AA53" s="792">
        <f>AD41*AA47/100</f>
        <v>0</v>
      </c>
      <c r="AB53" s="793"/>
      <c r="AC53" s="793"/>
      <c r="AD53" s="794"/>
      <c r="AE53" s="792">
        <f>AH41*AE47/100</f>
        <v>0</v>
      </c>
      <c r="AF53" s="793"/>
      <c r="AG53" s="793"/>
      <c r="AH53" s="794"/>
      <c r="AI53" s="792">
        <f>AL41*AI47/100</f>
        <v>0</v>
      </c>
      <c r="AJ53" s="793"/>
      <c r="AK53" s="793"/>
      <c r="AL53" s="794"/>
      <c r="AM53" s="61"/>
    </row>
    <row r="54" spans="2:40" x14ac:dyDescent="0.25">
      <c r="B54" s="91"/>
      <c r="C54" s="151" t="s">
        <v>143</v>
      </c>
      <c r="D54" s="554"/>
      <c r="E54" s="792">
        <f>H42*E48/100</f>
        <v>0</v>
      </c>
      <c r="F54" s="793"/>
      <c r="G54" s="793"/>
      <c r="H54" s="794"/>
      <c r="I54" s="554"/>
      <c r="J54" s="792">
        <f>M42*J48/100</f>
        <v>0</v>
      </c>
      <c r="K54" s="793"/>
      <c r="L54" s="793"/>
      <c r="M54" s="794"/>
      <c r="N54" s="554"/>
      <c r="O54" s="792">
        <f>R42*O48/100</f>
        <v>0</v>
      </c>
      <c r="P54" s="793"/>
      <c r="Q54" s="793"/>
      <c r="R54" s="794"/>
      <c r="S54" s="792">
        <f>V42*S48/100</f>
        <v>0</v>
      </c>
      <c r="T54" s="793"/>
      <c r="U54" s="793"/>
      <c r="V54" s="794"/>
      <c r="W54" s="792">
        <f>Z42*W48/100</f>
        <v>0</v>
      </c>
      <c r="X54" s="793"/>
      <c r="Y54" s="793"/>
      <c r="Z54" s="794"/>
      <c r="AA54" s="792">
        <f>AD42*AA48/100</f>
        <v>0</v>
      </c>
      <c r="AB54" s="793"/>
      <c r="AC54" s="793"/>
      <c r="AD54" s="794"/>
      <c r="AE54" s="792">
        <f>AH42*AE48/100</f>
        <v>0</v>
      </c>
      <c r="AF54" s="793"/>
      <c r="AG54" s="793"/>
      <c r="AH54" s="794"/>
      <c r="AI54" s="792">
        <f>AL42*AI48/100</f>
        <v>0</v>
      </c>
      <c r="AJ54" s="793"/>
      <c r="AK54" s="793"/>
      <c r="AL54" s="794"/>
      <c r="AM54" s="61"/>
    </row>
    <row r="55" spans="2:40" x14ac:dyDescent="0.25">
      <c r="B55" s="87" t="s">
        <v>158</v>
      </c>
      <c r="C55" s="88" t="s">
        <v>150</v>
      </c>
      <c r="D55" s="562">
        <f>SUM(D51:D54)</f>
        <v>9.269400000000001</v>
      </c>
      <c r="E55" s="808">
        <f>SUM(E51:H54)</f>
        <v>9.269400000000001</v>
      </c>
      <c r="F55" s="809"/>
      <c r="G55" s="809"/>
      <c r="H55" s="809"/>
      <c r="I55" s="562">
        <f>SUM(I51:I54)</f>
        <v>9.6264000000000003</v>
      </c>
      <c r="J55" s="808">
        <f>SUM(J51:M54)</f>
        <v>9.6264000000000003</v>
      </c>
      <c r="K55" s="809"/>
      <c r="L55" s="809"/>
      <c r="M55" s="809"/>
      <c r="N55" s="562">
        <f>SUM(N51:N54)</f>
        <v>9.9971999999999994</v>
      </c>
      <c r="O55" s="808">
        <f>SUM(O51:R54)</f>
        <v>9.9971999999999994</v>
      </c>
      <c r="P55" s="809"/>
      <c r="Q55" s="809"/>
      <c r="R55" s="809"/>
      <c r="S55" s="808">
        <f>SUM(S51:V54)</f>
        <v>11.1906</v>
      </c>
      <c r="T55" s="809"/>
      <c r="U55" s="809"/>
      <c r="V55" s="809"/>
      <c r="W55" s="808">
        <f>SUM(W51:Z54)</f>
        <v>11.693399999999999</v>
      </c>
      <c r="X55" s="809"/>
      <c r="Y55" s="809"/>
      <c r="Z55" s="809"/>
      <c r="AA55" s="808">
        <f>SUM(AA51:AD54)</f>
        <v>12.218399999999999</v>
      </c>
      <c r="AB55" s="809"/>
      <c r="AC55" s="809"/>
      <c r="AD55" s="809"/>
      <c r="AE55" s="808">
        <f>SUM(AE51:AH54)</f>
        <v>12.7668</v>
      </c>
      <c r="AF55" s="809"/>
      <c r="AG55" s="809"/>
      <c r="AH55" s="809"/>
      <c r="AI55" s="808">
        <f>SUM(AI51:AL54)</f>
        <v>13.3398</v>
      </c>
      <c r="AJ55" s="809"/>
      <c r="AK55" s="809"/>
      <c r="AL55" s="809"/>
      <c r="AM55" s="64"/>
    </row>
    <row r="56" spans="2:40" x14ac:dyDescent="0.25">
      <c r="B56" s="89"/>
      <c r="C56" s="90"/>
      <c r="D56" s="813" t="s">
        <v>159</v>
      </c>
      <c r="E56" s="814"/>
      <c r="F56" s="814"/>
      <c r="G56" s="814"/>
      <c r="H56" s="814"/>
      <c r="I56" s="814"/>
      <c r="J56" s="814"/>
      <c r="K56" s="814"/>
      <c r="L56" s="814"/>
      <c r="M56" s="814"/>
      <c r="N56" s="814"/>
      <c r="O56" s="814"/>
      <c r="P56" s="814"/>
      <c r="Q56" s="814"/>
      <c r="R56" s="815"/>
      <c r="S56" s="564" t="s">
        <v>133</v>
      </c>
      <c r="T56" s="564" t="s">
        <v>134</v>
      </c>
      <c r="U56" s="564" t="s">
        <v>135</v>
      </c>
      <c r="V56" s="564" t="s">
        <v>132</v>
      </c>
      <c r="W56" s="564" t="s">
        <v>133</v>
      </c>
      <c r="X56" s="564" t="s">
        <v>134</v>
      </c>
      <c r="Y56" s="564" t="s">
        <v>135</v>
      </c>
      <c r="Z56" s="564" t="s">
        <v>132</v>
      </c>
      <c r="AA56" s="564" t="s">
        <v>133</v>
      </c>
      <c r="AB56" s="564" t="s">
        <v>134</v>
      </c>
      <c r="AC56" s="564" t="s">
        <v>135</v>
      </c>
      <c r="AD56" s="564" t="s">
        <v>132</v>
      </c>
      <c r="AE56" s="564" t="s">
        <v>133</v>
      </c>
      <c r="AF56" s="564" t="s">
        <v>134</v>
      </c>
      <c r="AG56" s="564" t="s">
        <v>135</v>
      </c>
      <c r="AH56" s="564" t="s">
        <v>132</v>
      </c>
      <c r="AI56" s="564" t="s">
        <v>133</v>
      </c>
      <c r="AJ56" s="564" t="s">
        <v>134</v>
      </c>
      <c r="AK56" s="564" t="s">
        <v>135</v>
      </c>
      <c r="AL56" s="564" t="s">
        <v>132</v>
      </c>
      <c r="AM56" s="63"/>
      <c r="AN56" s="20"/>
    </row>
    <row r="57" spans="2:40" x14ac:dyDescent="0.25">
      <c r="B57" s="83">
        <v>3</v>
      </c>
      <c r="C57" s="84" t="s">
        <v>160</v>
      </c>
      <c r="D57" s="816"/>
      <c r="E57" s="817"/>
      <c r="F57" s="817"/>
      <c r="G57" s="817"/>
      <c r="H57" s="817"/>
      <c r="I57" s="817"/>
      <c r="J57" s="817"/>
      <c r="K57" s="817"/>
      <c r="L57" s="817"/>
      <c r="M57" s="817"/>
      <c r="N57" s="817"/>
      <c r="O57" s="817"/>
      <c r="P57" s="817"/>
      <c r="Q57" s="817"/>
      <c r="R57" s="818"/>
      <c r="S57" s="538"/>
      <c r="T57" s="538"/>
      <c r="U57" s="538"/>
      <c r="V57" s="538"/>
      <c r="W57" s="538"/>
      <c r="X57" s="538"/>
      <c r="Y57" s="538"/>
      <c r="Z57" s="538"/>
      <c r="AA57" s="538"/>
      <c r="AB57" s="538"/>
      <c r="AC57" s="538"/>
      <c r="AD57" s="538"/>
      <c r="AE57" s="538"/>
      <c r="AF57" s="538"/>
      <c r="AG57" s="538"/>
      <c r="AH57" s="538"/>
      <c r="AI57" s="538"/>
      <c r="AJ57" s="538"/>
      <c r="AK57" s="538"/>
      <c r="AL57" s="538"/>
      <c r="AM57" s="61"/>
    </row>
    <row r="58" spans="2:40" x14ac:dyDescent="0.25">
      <c r="B58" s="83"/>
      <c r="C58" s="84"/>
      <c r="D58" s="816"/>
      <c r="E58" s="817"/>
      <c r="F58" s="817"/>
      <c r="G58" s="817"/>
      <c r="H58" s="817"/>
      <c r="I58" s="817"/>
      <c r="J58" s="817"/>
      <c r="K58" s="817"/>
      <c r="L58" s="817"/>
      <c r="M58" s="817"/>
      <c r="N58" s="817"/>
      <c r="O58" s="817"/>
      <c r="P58" s="817"/>
      <c r="Q58" s="817"/>
      <c r="R58" s="818"/>
      <c r="S58" s="538"/>
      <c r="T58" s="538"/>
      <c r="U58" s="538"/>
      <c r="V58" s="538"/>
      <c r="W58" s="538"/>
      <c r="X58" s="538"/>
      <c r="Y58" s="538"/>
      <c r="Z58" s="538"/>
      <c r="AA58" s="538"/>
      <c r="AB58" s="538"/>
      <c r="AC58" s="538"/>
      <c r="AD58" s="538"/>
      <c r="AE58" s="538"/>
      <c r="AF58" s="538"/>
      <c r="AG58" s="538"/>
      <c r="AH58" s="538"/>
      <c r="AI58" s="538"/>
      <c r="AJ58" s="538"/>
      <c r="AK58" s="538"/>
      <c r="AL58" s="538"/>
      <c r="AM58" s="61"/>
    </row>
    <row r="59" spans="2:40" x14ac:dyDescent="0.25">
      <c r="B59" s="83" t="s">
        <v>161</v>
      </c>
      <c r="C59" s="94" t="s">
        <v>162</v>
      </c>
      <c r="D59" s="816"/>
      <c r="E59" s="817"/>
      <c r="F59" s="817"/>
      <c r="G59" s="817"/>
      <c r="H59" s="817"/>
      <c r="I59" s="817"/>
      <c r="J59" s="817"/>
      <c r="K59" s="817"/>
      <c r="L59" s="817"/>
      <c r="M59" s="817"/>
      <c r="N59" s="817"/>
      <c r="O59" s="817"/>
      <c r="P59" s="817"/>
      <c r="Q59" s="817"/>
      <c r="R59" s="818"/>
      <c r="S59" s="538"/>
      <c r="T59" s="538"/>
      <c r="U59" s="538"/>
      <c r="V59" s="538"/>
      <c r="W59" s="538"/>
      <c r="X59" s="538"/>
      <c r="Y59" s="538"/>
      <c r="Z59" s="538"/>
      <c r="AA59" s="538"/>
      <c r="AB59" s="538"/>
      <c r="AC59" s="538"/>
      <c r="AD59" s="538"/>
      <c r="AE59" s="538"/>
      <c r="AF59" s="538"/>
      <c r="AG59" s="538"/>
      <c r="AH59" s="538"/>
      <c r="AI59" s="538"/>
      <c r="AJ59" s="538"/>
      <c r="AK59" s="538"/>
      <c r="AL59" s="538"/>
      <c r="AM59" s="61"/>
    </row>
    <row r="60" spans="2:40" x14ac:dyDescent="0.25">
      <c r="B60" s="91"/>
      <c r="C60" s="151" t="s">
        <v>163</v>
      </c>
      <c r="D60" s="816"/>
      <c r="E60" s="817"/>
      <c r="F60" s="817"/>
      <c r="G60" s="817"/>
      <c r="H60" s="817"/>
      <c r="I60" s="817"/>
      <c r="J60" s="817"/>
      <c r="K60" s="817"/>
      <c r="L60" s="817"/>
      <c r="M60" s="817"/>
      <c r="N60" s="817"/>
      <c r="O60" s="817"/>
      <c r="P60" s="817"/>
      <c r="Q60" s="817"/>
      <c r="R60" s="818"/>
      <c r="S60" s="538"/>
      <c r="T60" s="538"/>
      <c r="U60" s="538"/>
      <c r="V60" s="538"/>
      <c r="W60" s="538"/>
      <c r="X60" s="538"/>
      <c r="Y60" s="538"/>
      <c r="Z60" s="538"/>
      <c r="AA60" s="538"/>
      <c r="AB60" s="538"/>
      <c r="AC60" s="538"/>
      <c r="AD60" s="538"/>
      <c r="AE60" s="538"/>
      <c r="AF60" s="538"/>
      <c r="AG60" s="538"/>
      <c r="AH60" s="538"/>
      <c r="AI60" s="538"/>
      <c r="AJ60" s="538"/>
      <c r="AK60" s="538"/>
      <c r="AL60" s="538"/>
      <c r="AM60" s="61"/>
    </row>
    <row r="61" spans="2:40" x14ac:dyDescent="0.25">
      <c r="B61" s="91"/>
      <c r="C61" s="86"/>
      <c r="D61" s="816"/>
      <c r="E61" s="817"/>
      <c r="F61" s="817"/>
      <c r="G61" s="817"/>
      <c r="H61" s="817"/>
      <c r="I61" s="817"/>
      <c r="J61" s="817"/>
      <c r="K61" s="817"/>
      <c r="L61" s="817"/>
      <c r="M61" s="817"/>
      <c r="N61" s="817"/>
      <c r="O61" s="817"/>
      <c r="P61" s="817"/>
      <c r="Q61" s="817"/>
      <c r="R61" s="818"/>
      <c r="S61" s="798"/>
      <c r="T61" s="798"/>
      <c r="U61" s="798"/>
      <c r="V61" s="798"/>
      <c r="W61" s="798"/>
      <c r="X61" s="798"/>
      <c r="Y61" s="798"/>
      <c r="Z61" s="798"/>
      <c r="AA61" s="798"/>
      <c r="AB61" s="798"/>
      <c r="AC61" s="798"/>
      <c r="AD61" s="798"/>
      <c r="AE61" s="798"/>
      <c r="AF61" s="798"/>
      <c r="AG61" s="798"/>
      <c r="AH61" s="798"/>
      <c r="AI61" s="798"/>
      <c r="AJ61" s="798"/>
      <c r="AK61" s="798"/>
      <c r="AL61" s="798"/>
      <c r="AM61" s="61"/>
    </row>
    <row r="62" spans="2:40" ht="40.9" customHeight="1" x14ac:dyDescent="0.25">
      <c r="B62" s="83" t="s">
        <v>164</v>
      </c>
      <c r="C62" s="96" t="s">
        <v>165</v>
      </c>
      <c r="D62" s="816"/>
      <c r="E62" s="817"/>
      <c r="F62" s="817"/>
      <c r="G62" s="817"/>
      <c r="H62" s="817"/>
      <c r="I62" s="817"/>
      <c r="J62" s="817"/>
      <c r="K62" s="817"/>
      <c r="L62" s="817"/>
      <c r="M62" s="817"/>
      <c r="N62" s="817"/>
      <c r="O62" s="817"/>
      <c r="P62" s="817"/>
      <c r="Q62" s="817"/>
      <c r="R62" s="818"/>
      <c r="S62" s="798"/>
      <c r="T62" s="798"/>
      <c r="U62" s="798"/>
      <c r="V62" s="798"/>
      <c r="W62" s="798"/>
      <c r="X62" s="798"/>
      <c r="Y62" s="798"/>
      <c r="Z62" s="798"/>
      <c r="AA62" s="798"/>
      <c r="AB62" s="798"/>
      <c r="AC62" s="798"/>
      <c r="AD62" s="798"/>
      <c r="AE62" s="798"/>
      <c r="AF62" s="798"/>
      <c r="AG62" s="798"/>
      <c r="AH62" s="798"/>
      <c r="AI62" s="798"/>
      <c r="AJ62" s="798"/>
      <c r="AK62" s="798"/>
      <c r="AL62" s="798"/>
      <c r="AM62" s="61"/>
    </row>
    <row r="63" spans="2:40" x14ac:dyDescent="0.25">
      <c r="B63" s="91"/>
      <c r="C63" s="151" t="s">
        <v>163</v>
      </c>
      <c r="D63" s="816"/>
      <c r="E63" s="817"/>
      <c r="F63" s="817"/>
      <c r="G63" s="817"/>
      <c r="H63" s="817"/>
      <c r="I63" s="817"/>
      <c r="J63" s="817"/>
      <c r="K63" s="817"/>
      <c r="L63" s="817"/>
      <c r="M63" s="817"/>
      <c r="N63" s="817"/>
      <c r="O63" s="817"/>
      <c r="P63" s="817"/>
      <c r="Q63" s="817"/>
      <c r="R63" s="818"/>
      <c r="S63" s="798"/>
      <c r="T63" s="798"/>
      <c r="U63" s="798"/>
      <c r="V63" s="798"/>
      <c r="W63" s="798"/>
      <c r="X63" s="798"/>
      <c r="Y63" s="798"/>
      <c r="Z63" s="798"/>
      <c r="AA63" s="798"/>
      <c r="AB63" s="798"/>
      <c r="AC63" s="798"/>
      <c r="AD63" s="798"/>
      <c r="AE63" s="798"/>
      <c r="AF63" s="798"/>
      <c r="AG63" s="798"/>
      <c r="AH63" s="798"/>
      <c r="AI63" s="798"/>
      <c r="AJ63" s="798"/>
      <c r="AK63" s="798"/>
      <c r="AL63" s="798"/>
      <c r="AM63" s="61"/>
    </row>
    <row r="64" spans="2:40" x14ac:dyDescent="0.25">
      <c r="B64" s="91"/>
      <c r="C64" s="86"/>
      <c r="D64" s="816"/>
      <c r="E64" s="817"/>
      <c r="F64" s="817"/>
      <c r="G64" s="817"/>
      <c r="H64" s="817"/>
      <c r="I64" s="817"/>
      <c r="J64" s="817"/>
      <c r="K64" s="817"/>
      <c r="L64" s="817"/>
      <c r="M64" s="817"/>
      <c r="N64" s="817"/>
      <c r="O64" s="817"/>
      <c r="P64" s="817"/>
      <c r="Q64" s="817"/>
      <c r="R64" s="818"/>
      <c r="S64" s="798"/>
      <c r="T64" s="798"/>
      <c r="U64" s="798"/>
      <c r="V64" s="798"/>
      <c r="W64" s="798"/>
      <c r="X64" s="798"/>
      <c r="Y64" s="798"/>
      <c r="Z64" s="798"/>
      <c r="AA64" s="798"/>
      <c r="AB64" s="798"/>
      <c r="AC64" s="798"/>
      <c r="AD64" s="798"/>
      <c r="AE64" s="798"/>
      <c r="AF64" s="798"/>
      <c r="AG64" s="798"/>
      <c r="AH64" s="798"/>
      <c r="AI64" s="798"/>
      <c r="AJ64" s="798"/>
      <c r="AK64" s="798"/>
      <c r="AL64" s="798"/>
      <c r="AM64" s="61"/>
    </row>
    <row r="65" spans="2:39" x14ac:dyDescent="0.25">
      <c r="B65" s="83" t="s">
        <v>166</v>
      </c>
      <c r="C65" s="94" t="s">
        <v>167</v>
      </c>
      <c r="D65" s="816"/>
      <c r="E65" s="817"/>
      <c r="F65" s="817"/>
      <c r="G65" s="817"/>
      <c r="H65" s="817"/>
      <c r="I65" s="817"/>
      <c r="J65" s="817"/>
      <c r="K65" s="817"/>
      <c r="L65" s="817"/>
      <c r="M65" s="817"/>
      <c r="N65" s="817"/>
      <c r="O65" s="817"/>
      <c r="P65" s="817"/>
      <c r="Q65" s="817"/>
      <c r="R65" s="818"/>
      <c r="S65" s="798"/>
      <c r="T65" s="798"/>
      <c r="U65" s="798"/>
      <c r="V65" s="798"/>
      <c r="W65" s="798"/>
      <c r="X65" s="798"/>
      <c r="Y65" s="798"/>
      <c r="Z65" s="798"/>
      <c r="AA65" s="798"/>
      <c r="AB65" s="798"/>
      <c r="AC65" s="798"/>
      <c r="AD65" s="798"/>
      <c r="AE65" s="798"/>
      <c r="AF65" s="798"/>
      <c r="AG65" s="798"/>
      <c r="AH65" s="798"/>
      <c r="AI65" s="798"/>
      <c r="AJ65" s="798"/>
      <c r="AK65" s="798"/>
      <c r="AL65" s="798"/>
      <c r="AM65" s="61"/>
    </row>
    <row r="66" spans="2:39" x14ac:dyDescent="0.25">
      <c r="B66" s="91"/>
      <c r="C66" s="151" t="s">
        <v>163</v>
      </c>
      <c r="D66" s="816"/>
      <c r="E66" s="817"/>
      <c r="F66" s="817"/>
      <c r="G66" s="817"/>
      <c r="H66" s="817"/>
      <c r="I66" s="817"/>
      <c r="J66" s="817"/>
      <c r="K66" s="817"/>
      <c r="L66" s="817"/>
      <c r="M66" s="817"/>
      <c r="N66" s="817"/>
      <c r="O66" s="817"/>
      <c r="P66" s="817"/>
      <c r="Q66" s="817"/>
      <c r="R66" s="818"/>
      <c r="S66" s="798">
        <f>S67</f>
        <v>0</v>
      </c>
      <c r="T66" s="798"/>
      <c r="U66" s="798"/>
      <c r="V66" s="798"/>
      <c r="W66" s="798">
        <f>W67</f>
        <v>0</v>
      </c>
      <c r="X66" s="798"/>
      <c r="Y66" s="798"/>
      <c r="Z66" s="798"/>
      <c r="AA66" s="798">
        <f>AA67</f>
        <v>0</v>
      </c>
      <c r="AB66" s="798"/>
      <c r="AC66" s="798"/>
      <c r="AD66" s="798"/>
      <c r="AE66" s="798">
        <f>AE67</f>
        <v>0</v>
      </c>
      <c r="AF66" s="798"/>
      <c r="AG66" s="798"/>
      <c r="AH66" s="798"/>
      <c r="AI66" s="798">
        <f>AI67</f>
        <v>0</v>
      </c>
      <c r="AJ66" s="798"/>
      <c r="AK66" s="798"/>
      <c r="AL66" s="798"/>
      <c r="AM66" s="61"/>
    </row>
    <row r="67" spans="2:39" x14ac:dyDescent="0.25">
      <c r="B67" s="87" t="s">
        <v>168</v>
      </c>
      <c r="C67" s="88" t="s">
        <v>150</v>
      </c>
      <c r="D67" s="819"/>
      <c r="E67" s="820"/>
      <c r="F67" s="820"/>
      <c r="G67" s="820"/>
      <c r="H67" s="820"/>
      <c r="I67" s="820"/>
      <c r="J67" s="820"/>
      <c r="K67" s="820"/>
      <c r="L67" s="820"/>
      <c r="M67" s="820"/>
      <c r="N67" s="820"/>
      <c r="O67" s="820"/>
      <c r="P67" s="820"/>
      <c r="Q67" s="820"/>
      <c r="R67" s="821"/>
      <c r="S67" s="810"/>
      <c r="T67" s="810"/>
      <c r="U67" s="810"/>
      <c r="V67" s="810"/>
      <c r="W67" s="810"/>
      <c r="X67" s="810"/>
      <c r="Y67" s="810"/>
      <c r="Z67" s="810"/>
      <c r="AA67" s="565"/>
      <c r="AB67" s="565"/>
      <c r="AC67" s="565"/>
      <c r="AD67" s="565"/>
      <c r="AE67" s="810"/>
      <c r="AF67" s="810"/>
      <c r="AG67" s="810"/>
      <c r="AH67" s="810"/>
      <c r="AI67" s="810"/>
      <c r="AJ67" s="810"/>
      <c r="AK67" s="810"/>
      <c r="AL67" s="810"/>
      <c r="AM67" s="64"/>
    </row>
    <row r="68" spans="2:39" ht="15.75" thickBot="1" x14ac:dyDescent="0.3">
      <c r="B68" s="92" t="s">
        <v>169</v>
      </c>
      <c r="C68" s="93" t="s">
        <v>170</v>
      </c>
      <c r="D68" s="563">
        <f>D34+D55</f>
        <v>13.255200000000002</v>
      </c>
      <c r="E68" s="805">
        <f>E34+E55</f>
        <v>13.255200000000002</v>
      </c>
      <c r="F68" s="812"/>
      <c r="G68" s="812"/>
      <c r="H68" s="812"/>
      <c r="I68" s="563">
        <f>I34+I55</f>
        <v>13.743600000000001</v>
      </c>
      <c r="J68" s="805">
        <f>J34+J55</f>
        <v>13.743600000000001</v>
      </c>
      <c r="K68" s="806"/>
      <c r="L68" s="806"/>
      <c r="M68" s="807"/>
      <c r="N68" s="563">
        <f>N34+N55</f>
        <v>14.2896</v>
      </c>
      <c r="O68" s="805">
        <f>O34+O55</f>
        <v>14.2896</v>
      </c>
      <c r="P68" s="806"/>
      <c r="Q68" s="806"/>
      <c r="R68" s="807"/>
      <c r="S68" s="802">
        <f>S34+S55+S67</f>
        <v>14.913600000000001</v>
      </c>
      <c r="T68" s="803"/>
      <c r="U68" s="803"/>
      <c r="V68" s="803"/>
      <c r="W68" s="802">
        <f>W34+W55+W67</f>
        <v>15.5916</v>
      </c>
      <c r="X68" s="803"/>
      <c r="Y68" s="803"/>
      <c r="Z68" s="804"/>
      <c r="AA68" s="802">
        <f>AA34+AA55+AA67</f>
        <v>16.291799999999999</v>
      </c>
      <c r="AB68" s="803"/>
      <c r="AC68" s="803"/>
      <c r="AD68" s="804"/>
      <c r="AE68" s="802">
        <f>AE34+AE55+AE67</f>
        <v>17.0154</v>
      </c>
      <c r="AF68" s="803"/>
      <c r="AG68" s="803"/>
      <c r="AH68" s="804"/>
      <c r="AI68" s="802">
        <f>AI34+AI55+AI67</f>
        <v>17.807400000000001</v>
      </c>
      <c r="AJ68" s="803"/>
      <c r="AK68" s="803"/>
      <c r="AL68" s="803"/>
      <c r="AM68" s="65"/>
    </row>
    <row r="69" spans="2:39" x14ac:dyDescent="0.25">
      <c r="B69" s="43"/>
      <c r="C69" s="44"/>
      <c r="D69" s="44"/>
      <c r="E69" s="44"/>
      <c r="F69" s="44"/>
      <c r="G69" s="44"/>
      <c r="H69" s="44"/>
    </row>
    <row r="70" spans="2:39" x14ac:dyDescent="0.25">
      <c r="B70" s="20" t="s">
        <v>120</v>
      </c>
    </row>
    <row r="71" spans="2:39" x14ac:dyDescent="0.25">
      <c r="B71" s="20"/>
    </row>
    <row r="72" spans="2:39" ht="34.9" customHeight="1" x14ac:dyDescent="0.25">
      <c r="B72" s="811" t="s">
        <v>171</v>
      </c>
      <c r="C72" s="811"/>
      <c r="D72" s="811"/>
      <c r="E72" s="811"/>
      <c r="F72" s="811"/>
      <c r="G72" s="811"/>
      <c r="H72" s="811"/>
      <c r="I72" s="811"/>
      <c r="J72" s="811"/>
      <c r="K72" s="811"/>
      <c r="L72" s="811"/>
      <c r="M72" s="811"/>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row>
    <row r="73" spans="2:39" x14ac:dyDescent="0.25">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row>
    <row r="74" spans="2:39" x14ac:dyDescent="0.25">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row>
    <row r="75" spans="2:39" x14ac:dyDescent="0.25">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row>
    <row r="76" spans="2:39" x14ac:dyDescent="0.25">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row>
    <row r="77" spans="2:39" x14ac:dyDescent="0.25">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row>
    <row r="78" spans="2:39" x14ac:dyDescent="0.25">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row>
    <row r="84" spans="17:17" x14ac:dyDescent="0.25">
      <c r="Q84" s="38"/>
    </row>
  </sheetData>
  <mergeCells count="291">
    <mergeCell ref="O20:R20"/>
    <mergeCell ref="O21:R21"/>
    <mergeCell ref="J20:M20"/>
    <mergeCell ref="J21:M21"/>
    <mergeCell ref="O22:R22"/>
    <mergeCell ref="O23:R23"/>
    <mergeCell ref="O24:R24"/>
    <mergeCell ref="J54:M54"/>
    <mergeCell ref="E51:H51"/>
    <mergeCell ref="J22:M22"/>
    <mergeCell ref="J23:M23"/>
    <mergeCell ref="J24:M24"/>
    <mergeCell ref="E52:H52"/>
    <mergeCell ref="J29:M29"/>
    <mergeCell ref="J30:M30"/>
    <mergeCell ref="J25:M25"/>
    <mergeCell ref="J26:M26"/>
    <mergeCell ref="J27:M27"/>
    <mergeCell ref="J28:M28"/>
    <mergeCell ref="E33:H33"/>
    <mergeCell ref="E43:H43"/>
    <mergeCell ref="E44:H44"/>
    <mergeCell ref="E45:H45"/>
    <mergeCell ref="E46:H46"/>
    <mergeCell ref="E29:H29"/>
    <mergeCell ref="E30:H30"/>
    <mergeCell ref="E31:H31"/>
    <mergeCell ref="E32:H32"/>
    <mergeCell ref="J34:M34"/>
    <mergeCell ref="J43:M43"/>
    <mergeCell ref="J44:M44"/>
    <mergeCell ref="J45:M45"/>
    <mergeCell ref="J46:M46"/>
    <mergeCell ref="J31:M31"/>
    <mergeCell ref="J32:M32"/>
    <mergeCell ref="J33:M33"/>
    <mergeCell ref="E34:H34"/>
    <mergeCell ref="E20:H20"/>
    <mergeCell ref="E21:H21"/>
    <mergeCell ref="E22:H22"/>
    <mergeCell ref="E23:H23"/>
    <mergeCell ref="E24:H24"/>
    <mergeCell ref="E25:H25"/>
    <mergeCell ref="E26:H26"/>
    <mergeCell ref="E27:H27"/>
    <mergeCell ref="E28:H28"/>
    <mergeCell ref="O25:R25"/>
    <mergeCell ref="O26:R26"/>
    <mergeCell ref="O27:R27"/>
    <mergeCell ref="O28:R28"/>
    <mergeCell ref="O29:R29"/>
    <mergeCell ref="O30:R30"/>
    <mergeCell ref="O54:R54"/>
    <mergeCell ref="O55:R55"/>
    <mergeCell ref="O31:R31"/>
    <mergeCell ref="O32:R32"/>
    <mergeCell ref="O33:R33"/>
    <mergeCell ref="O34:R34"/>
    <mergeCell ref="O43:R43"/>
    <mergeCell ref="O44:R44"/>
    <mergeCell ref="O45:R45"/>
    <mergeCell ref="O46:R46"/>
    <mergeCell ref="O47:R47"/>
    <mergeCell ref="O48:R48"/>
    <mergeCell ref="O49:R49"/>
    <mergeCell ref="O50:R50"/>
    <mergeCell ref="O51:R51"/>
    <mergeCell ref="O52:R52"/>
    <mergeCell ref="O53:R53"/>
    <mergeCell ref="B3:AM3"/>
    <mergeCell ref="B4:AM4"/>
    <mergeCell ref="B5:AM5"/>
    <mergeCell ref="B8:B10"/>
    <mergeCell ref="C8:C10"/>
    <mergeCell ref="AM8:AM10"/>
    <mergeCell ref="W9:Z9"/>
    <mergeCell ref="AE9:AH9"/>
    <mergeCell ref="AI9:AL9"/>
    <mergeCell ref="O9:R9"/>
    <mergeCell ref="J9:M9"/>
    <mergeCell ref="S8:V8"/>
    <mergeCell ref="W8:Z8"/>
    <mergeCell ref="AE8:AH8"/>
    <mergeCell ref="AI8:AL8"/>
    <mergeCell ref="AA8:AD8"/>
    <mergeCell ref="AA9:AD9"/>
    <mergeCell ref="D8:H8"/>
    <mergeCell ref="I8:M8"/>
    <mergeCell ref="N8:R8"/>
    <mergeCell ref="E9:H9"/>
    <mergeCell ref="S9:V9"/>
    <mergeCell ref="S21:V21"/>
    <mergeCell ref="S20:V20"/>
    <mergeCell ref="S26:V26"/>
    <mergeCell ref="AI32:AL32"/>
    <mergeCell ref="AI33:AL33"/>
    <mergeCell ref="AE26:AH26"/>
    <mergeCell ref="AE30:AH30"/>
    <mergeCell ref="AN9:AN10"/>
    <mergeCell ref="AN32:AN33"/>
    <mergeCell ref="W20:Z20"/>
    <mergeCell ref="W21:Z21"/>
    <mergeCell ref="AE20:AH20"/>
    <mergeCell ref="AE21:AH21"/>
    <mergeCell ref="AI20:AL20"/>
    <mergeCell ref="AI21:AL21"/>
    <mergeCell ref="AE28:AH28"/>
    <mergeCell ref="W22:Z22"/>
    <mergeCell ref="W23:Z23"/>
    <mergeCell ref="W24:Z24"/>
    <mergeCell ref="W25:Z25"/>
    <mergeCell ref="W26:Z26"/>
    <mergeCell ref="AI22:AL22"/>
    <mergeCell ref="AI23:AL23"/>
    <mergeCell ref="AI24:AL24"/>
    <mergeCell ref="S23:V23"/>
    <mergeCell ref="S24:V24"/>
    <mergeCell ref="AE22:AH22"/>
    <mergeCell ref="AE23:AH23"/>
    <mergeCell ref="AE24:AH24"/>
    <mergeCell ref="AE25:AH25"/>
    <mergeCell ref="S22:V22"/>
    <mergeCell ref="AI43:AL43"/>
    <mergeCell ref="S27:V27"/>
    <mergeCell ref="W27:Z27"/>
    <mergeCell ref="AE27:AH27"/>
    <mergeCell ref="AI27:AL27"/>
    <mergeCell ref="AI25:AL25"/>
    <mergeCell ref="AI26:AL26"/>
    <mergeCell ref="S34:V34"/>
    <mergeCell ref="W34:Z34"/>
    <mergeCell ref="AE34:AH34"/>
    <mergeCell ref="AI34:AL34"/>
    <mergeCell ref="AI30:AL30"/>
    <mergeCell ref="AI31:AL31"/>
    <mergeCell ref="S31:V31"/>
    <mergeCell ref="S32:V32"/>
    <mergeCell ref="S33:V33"/>
    <mergeCell ref="W31:Z31"/>
    <mergeCell ref="AI28:AL28"/>
    <mergeCell ref="AI29:AL29"/>
    <mergeCell ref="AE29:AH29"/>
    <mergeCell ref="S25:V25"/>
    <mergeCell ref="AE44:AH44"/>
    <mergeCell ref="AE45:AH45"/>
    <mergeCell ref="AE46:AH46"/>
    <mergeCell ref="AE47:AH47"/>
    <mergeCell ref="S45:V45"/>
    <mergeCell ref="S46:V46"/>
    <mergeCell ref="S47:V47"/>
    <mergeCell ref="AI44:AL44"/>
    <mergeCell ref="AI45:AL45"/>
    <mergeCell ref="AI46:AL46"/>
    <mergeCell ref="W32:Z32"/>
    <mergeCell ref="W33:Z33"/>
    <mergeCell ref="S29:V29"/>
    <mergeCell ref="S28:V28"/>
    <mergeCell ref="S30:V30"/>
    <mergeCell ref="W28:Z28"/>
    <mergeCell ref="W29:Z29"/>
    <mergeCell ref="W30:Z30"/>
    <mergeCell ref="AA29:AD29"/>
    <mergeCell ref="AA30:AD30"/>
    <mergeCell ref="AE32:AH32"/>
    <mergeCell ref="AE33:AH33"/>
    <mergeCell ref="AE31:AH31"/>
    <mergeCell ref="AI55:AL55"/>
    <mergeCell ref="AI51:AL51"/>
    <mergeCell ref="AI49:AL49"/>
    <mergeCell ref="AE50:AH50"/>
    <mergeCell ref="AA51:AD51"/>
    <mergeCell ref="AA52:AD52"/>
    <mergeCell ref="AA53:AD53"/>
    <mergeCell ref="AA54:AD54"/>
    <mergeCell ref="AA34:AD34"/>
    <mergeCell ref="AI47:AL47"/>
    <mergeCell ref="AI48:AL48"/>
    <mergeCell ref="AE48:AH48"/>
    <mergeCell ref="AE52:AH52"/>
    <mergeCell ref="AE53:AH53"/>
    <mergeCell ref="AE54:AH54"/>
    <mergeCell ref="AI52:AL52"/>
    <mergeCell ref="AI53:AL53"/>
    <mergeCell ref="AI54:AL54"/>
    <mergeCell ref="S48:V48"/>
    <mergeCell ref="AA47:AD47"/>
    <mergeCell ref="AA48:AD48"/>
    <mergeCell ref="AI50:AL50"/>
    <mergeCell ref="W52:Z52"/>
    <mergeCell ref="W53:Z53"/>
    <mergeCell ref="S43:V43"/>
    <mergeCell ref="W43:Z43"/>
    <mergeCell ref="AE43:AH43"/>
    <mergeCell ref="W44:Z44"/>
    <mergeCell ref="W45:Z45"/>
    <mergeCell ref="W46:Z46"/>
    <mergeCell ref="W47:Z47"/>
    <mergeCell ref="W48:Z48"/>
    <mergeCell ref="AE49:AH49"/>
    <mergeCell ref="S44:V44"/>
    <mergeCell ref="AA45:AD45"/>
    <mergeCell ref="AA46:AD46"/>
    <mergeCell ref="AA43:AD43"/>
    <mergeCell ref="AA44:AD44"/>
    <mergeCell ref="S55:V55"/>
    <mergeCell ref="W55:Z55"/>
    <mergeCell ref="AE55:AH55"/>
    <mergeCell ref="AE67:AH67"/>
    <mergeCell ref="W49:Z49"/>
    <mergeCell ref="W50:Z50"/>
    <mergeCell ref="S50:V50"/>
    <mergeCell ref="AA49:AD49"/>
    <mergeCell ref="AA50:AD50"/>
    <mergeCell ref="AA55:AD55"/>
    <mergeCell ref="W54:Z54"/>
    <mergeCell ref="S49:V49"/>
    <mergeCell ref="S53:V53"/>
    <mergeCell ref="S54:V54"/>
    <mergeCell ref="W51:Z51"/>
    <mergeCell ref="S51:V51"/>
    <mergeCell ref="AE51:AH51"/>
    <mergeCell ref="S52:V52"/>
    <mergeCell ref="AI66:AL66"/>
    <mergeCell ref="D56:R67"/>
    <mergeCell ref="S64:V64"/>
    <mergeCell ref="W64:Z64"/>
    <mergeCell ref="AE64:AH64"/>
    <mergeCell ref="AI64:AL64"/>
    <mergeCell ref="S65:V65"/>
    <mergeCell ref="W65:Z65"/>
    <mergeCell ref="AE65:AH65"/>
    <mergeCell ref="AI65:AL65"/>
    <mergeCell ref="S63:V63"/>
    <mergeCell ref="W63:Z63"/>
    <mergeCell ref="AE63:AH63"/>
    <mergeCell ref="AI63:AL63"/>
    <mergeCell ref="AI61:AL61"/>
    <mergeCell ref="AE61:AH61"/>
    <mergeCell ref="AI62:AL62"/>
    <mergeCell ref="S61:V61"/>
    <mergeCell ref="W61:Z61"/>
    <mergeCell ref="B72:M72"/>
    <mergeCell ref="S67:V67"/>
    <mergeCell ref="W67:Z67"/>
    <mergeCell ref="E68:H68"/>
    <mergeCell ref="AA66:AD66"/>
    <mergeCell ref="S62:V62"/>
    <mergeCell ref="W62:Z62"/>
    <mergeCell ref="AE62:AH62"/>
    <mergeCell ref="S68:V68"/>
    <mergeCell ref="W68:Z68"/>
    <mergeCell ref="AE68:AH68"/>
    <mergeCell ref="S66:V66"/>
    <mergeCell ref="W66:Z66"/>
    <mergeCell ref="AE66:AH66"/>
    <mergeCell ref="AI68:AL68"/>
    <mergeCell ref="AA68:AD68"/>
    <mergeCell ref="J47:M47"/>
    <mergeCell ref="E47:H47"/>
    <mergeCell ref="E48:H48"/>
    <mergeCell ref="E49:H49"/>
    <mergeCell ref="E50:H50"/>
    <mergeCell ref="O68:R68"/>
    <mergeCell ref="J68:M68"/>
    <mergeCell ref="J48:M48"/>
    <mergeCell ref="J49:M49"/>
    <mergeCell ref="J50:M50"/>
    <mergeCell ref="J51:M51"/>
    <mergeCell ref="J52:M52"/>
    <mergeCell ref="J53:M53"/>
    <mergeCell ref="E55:H55"/>
    <mergeCell ref="J55:M55"/>
    <mergeCell ref="E53:H53"/>
    <mergeCell ref="E54:H54"/>
    <mergeCell ref="AA62:AD62"/>
    <mergeCell ref="AA63:AD63"/>
    <mergeCell ref="AA64:AD64"/>
    <mergeCell ref="AA65:AD65"/>
    <mergeCell ref="AI67:AL67"/>
    <mergeCell ref="AA21:AD21"/>
    <mergeCell ref="AA22:AD22"/>
    <mergeCell ref="AA23:AD23"/>
    <mergeCell ref="AA24:AD24"/>
    <mergeCell ref="AA25:AD25"/>
    <mergeCell ref="AA26:AD26"/>
    <mergeCell ref="AA27:AD27"/>
    <mergeCell ref="AA28:AD28"/>
    <mergeCell ref="AA61:AD61"/>
    <mergeCell ref="AA31:AD31"/>
    <mergeCell ref="AA32:AD32"/>
    <mergeCell ref="AA33:AD33"/>
  </mergeCells>
  <pageMargins left="1.02" right="0.25" top="1" bottom="1" header="0.25" footer="0.25"/>
  <pageSetup paperSize="9" scale="40" fitToWidth="2" orientation="landscape" r:id="rId1"/>
  <headerFooter alignWithMargins="0"/>
  <colBreaks count="2" manualBreakCount="2">
    <brk id="8" max="71" man="1"/>
    <brk id="22" max="7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N34"/>
  <sheetViews>
    <sheetView showGridLines="0" view="pageBreakPreview" topLeftCell="A3" zoomScale="60" zoomScaleNormal="80" workbookViewId="0">
      <selection activeCell="F15" sqref="F15"/>
    </sheetView>
  </sheetViews>
  <sheetFormatPr defaultColWidth="9.28515625" defaultRowHeight="15" x14ac:dyDescent="0.2"/>
  <cols>
    <col min="1" max="1" width="6.7109375" style="20" customWidth="1"/>
    <col min="2" max="2" width="7" style="20" customWidth="1"/>
    <col min="3" max="3" width="51.42578125" style="20" customWidth="1"/>
    <col min="4" max="4" width="17.5703125" style="20" customWidth="1"/>
    <col min="5" max="5" width="19.7109375" style="20" bestFit="1" customWidth="1"/>
    <col min="6" max="6" width="13.42578125" style="20" customWidth="1"/>
    <col min="7" max="14" width="18.7109375" style="20" customWidth="1"/>
    <col min="15" max="16384" width="9.28515625" style="20"/>
  </cols>
  <sheetData>
    <row r="2" spans="2:14" ht="18.600000000000001" customHeight="1" x14ac:dyDescent="0.2">
      <c r="B2" s="824" t="str">
        <f>Index!B2</f>
        <v>ADANI TRANSMISSION (INDIA) LIMITED</v>
      </c>
      <c r="C2" s="838"/>
      <c r="D2" s="838"/>
      <c r="E2" s="838"/>
      <c r="F2" s="838"/>
      <c r="G2" s="838"/>
      <c r="H2" s="838"/>
      <c r="I2" s="838"/>
      <c r="J2" s="838"/>
      <c r="K2" s="838"/>
      <c r="L2" s="838"/>
      <c r="M2" s="838"/>
      <c r="N2" s="838"/>
    </row>
    <row r="3" spans="2:14" s="22" customFormat="1" ht="18.600000000000001" customHeight="1" x14ac:dyDescent="0.25">
      <c r="B3" s="839" t="s">
        <v>0</v>
      </c>
      <c r="C3" s="838"/>
      <c r="D3" s="838"/>
      <c r="E3" s="838"/>
      <c r="F3" s="838"/>
      <c r="G3" s="838"/>
      <c r="H3" s="838"/>
      <c r="I3" s="838"/>
      <c r="J3" s="838"/>
      <c r="K3" s="838"/>
      <c r="L3" s="838"/>
      <c r="M3" s="838"/>
      <c r="N3" s="838"/>
    </row>
    <row r="4" spans="2:14" s="22" customFormat="1" ht="18.600000000000001" customHeight="1" x14ac:dyDescent="0.25">
      <c r="B4" s="839" t="s">
        <v>172</v>
      </c>
      <c r="C4" s="840"/>
      <c r="D4" s="840"/>
      <c r="E4" s="840"/>
      <c r="F4" s="840"/>
      <c r="G4" s="840"/>
      <c r="H4" s="840"/>
      <c r="I4" s="840"/>
      <c r="J4" s="840"/>
      <c r="K4" s="840"/>
      <c r="L4" s="840"/>
      <c r="M4" s="840"/>
      <c r="N4" s="840"/>
    </row>
    <row r="7" spans="2:14" x14ac:dyDescent="0.2">
      <c r="B7" s="841" t="s">
        <v>1</v>
      </c>
      <c r="C7" s="841" t="s">
        <v>70</v>
      </c>
      <c r="D7" s="72" t="s">
        <v>130</v>
      </c>
      <c r="E7" s="72" t="s">
        <v>130</v>
      </c>
      <c r="F7" s="841" t="s">
        <v>173</v>
      </c>
      <c r="G7" s="841"/>
      <c r="H7" s="841"/>
      <c r="I7" s="842" t="s">
        <v>99</v>
      </c>
      <c r="J7" s="842"/>
      <c r="K7" s="842"/>
      <c r="L7" s="842"/>
      <c r="M7" s="842"/>
      <c r="N7" s="841" t="s">
        <v>75</v>
      </c>
    </row>
    <row r="8" spans="2:14" x14ac:dyDescent="0.2">
      <c r="B8" s="841"/>
      <c r="C8" s="841"/>
      <c r="D8" s="72" t="s">
        <v>71</v>
      </c>
      <c r="E8" s="72" t="s">
        <v>72</v>
      </c>
      <c r="F8" s="72" t="s">
        <v>174</v>
      </c>
      <c r="G8" s="72" t="s">
        <v>175</v>
      </c>
      <c r="H8" s="72" t="s">
        <v>176</v>
      </c>
      <c r="I8" s="412" t="s">
        <v>83</v>
      </c>
      <c r="J8" s="412" t="s">
        <v>84</v>
      </c>
      <c r="K8" s="412" t="s">
        <v>85</v>
      </c>
      <c r="L8" s="412" t="s">
        <v>86</v>
      </c>
      <c r="M8" s="412" t="s">
        <v>87</v>
      </c>
      <c r="N8" s="841"/>
    </row>
    <row r="9" spans="2:14" x14ac:dyDescent="0.2">
      <c r="B9" s="49"/>
      <c r="C9" s="27"/>
      <c r="D9" s="27"/>
      <c r="E9" s="27"/>
      <c r="F9" s="27"/>
      <c r="G9" s="27"/>
      <c r="H9" s="27"/>
      <c r="I9" s="27"/>
      <c r="J9" s="27"/>
      <c r="K9" s="27"/>
      <c r="L9" s="27"/>
      <c r="M9" s="27"/>
      <c r="N9" s="27"/>
    </row>
    <row r="10" spans="2:14" x14ac:dyDescent="0.2">
      <c r="B10" s="97">
        <v>1</v>
      </c>
      <c r="C10" s="50" t="s">
        <v>177</v>
      </c>
      <c r="D10" s="50"/>
      <c r="E10" s="27"/>
      <c r="F10" s="27"/>
      <c r="G10" s="27"/>
      <c r="H10" s="27"/>
      <c r="I10" s="27"/>
      <c r="J10" s="27"/>
      <c r="K10" s="27"/>
      <c r="L10" s="27"/>
      <c r="M10" s="27"/>
      <c r="N10" s="27"/>
    </row>
    <row r="11" spans="2:14" x14ac:dyDescent="0.25">
      <c r="B11" s="49">
        <v>1.1000000000000001</v>
      </c>
      <c r="C11" s="47" t="s">
        <v>139</v>
      </c>
      <c r="D11" s="51"/>
      <c r="E11" s="527">
        <f>D11</f>
        <v>0</v>
      </c>
      <c r="F11" s="527">
        <f t="shared" ref="F11:M11" si="0">E11</f>
        <v>0</v>
      </c>
      <c r="G11" s="527">
        <f t="shared" si="0"/>
        <v>0</v>
      </c>
      <c r="H11" s="527">
        <f t="shared" si="0"/>
        <v>0</v>
      </c>
      <c r="I11" s="527">
        <f t="shared" si="0"/>
        <v>0</v>
      </c>
      <c r="J11" s="527">
        <f t="shared" si="0"/>
        <v>0</v>
      </c>
      <c r="K11" s="527">
        <f t="shared" si="0"/>
        <v>0</v>
      </c>
      <c r="L11" s="527">
        <f t="shared" si="0"/>
        <v>0</v>
      </c>
      <c r="M11" s="527">
        <f t="shared" si="0"/>
        <v>0</v>
      </c>
      <c r="N11" s="27"/>
    </row>
    <row r="12" spans="2:14" x14ac:dyDescent="0.25">
      <c r="B12" s="49">
        <v>1.2000000000000002</v>
      </c>
      <c r="C12" s="51" t="s">
        <v>140</v>
      </c>
      <c r="D12" s="51"/>
      <c r="E12" s="527">
        <f t="shared" ref="E12:M12" si="1">D12</f>
        <v>0</v>
      </c>
      <c r="F12" s="527">
        <f t="shared" si="1"/>
        <v>0</v>
      </c>
      <c r="G12" s="527">
        <f t="shared" si="1"/>
        <v>0</v>
      </c>
      <c r="H12" s="527">
        <f t="shared" si="1"/>
        <v>0</v>
      </c>
      <c r="I12" s="527">
        <f t="shared" si="1"/>
        <v>0</v>
      </c>
      <c r="J12" s="527">
        <f t="shared" si="1"/>
        <v>0</v>
      </c>
      <c r="K12" s="527">
        <f t="shared" si="1"/>
        <v>0</v>
      </c>
      <c r="L12" s="527">
        <f t="shared" si="1"/>
        <v>0</v>
      </c>
      <c r="M12" s="527">
        <f t="shared" si="1"/>
        <v>0</v>
      </c>
      <c r="N12" s="27"/>
    </row>
    <row r="13" spans="2:14" x14ac:dyDescent="0.25">
      <c r="B13" s="49">
        <v>1.3000000000000003</v>
      </c>
      <c r="C13" s="51" t="s">
        <v>141</v>
      </c>
      <c r="D13" s="585">
        <v>438</v>
      </c>
      <c r="E13" s="527">
        <f t="shared" ref="E13:M13" si="2">D13</f>
        <v>438</v>
      </c>
      <c r="F13" s="527">
        <f t="shared" si="2"/>
        <v>438</v>
      </c>
      <c r="G13" s="527">
        <f t="shared" si="2"/>
        <v>438</v>
      </c>
      <c r="H13" s="527">
        <f t="shared" si="2"/>
        <v>438</v>
      </c>
      <c r="I13" s="527">
        <f t="shared" si="2"/>
        <v>438</v>
      </c>
      <c r="J13" s="527">
        <f t="shared" si="2"/>
        <v>438</v>
      </c>
      <c r="K13" s="527">
        <f t="shared" si="2"/>
        <v>438</v>
      </c>
      <c r="L13" s="527">
        <f t="shared" si="2"/>
        <v>438</v>
      </c>
      <c r="M13" s="527">
        <f t="shared" si="2"/>
        <v>438</v>
      </c>
      <c r="N13" s="27"/>
    </row>
    <row r="14" spans="2:14" x14ac:dyDescent="0.25">
      <c r="B14" s="49">
        <v>1.4000000000000004</v>
      </c>
      <c r="C14" s="51" t="s">
        <v>178</v>
      </c>
      <c r="D14" s="51"/>
      <c r="E14" s="527">
        <f t="shared" ref="E14:M14" si="3">D14</f>
        <v>0</v>
      </c>
      <c r="F14" s="527">
        <f t="shared" si="3"/>
        <v>0</v>
      </c>
      <c r="G14" s="527">
        <f t="shared" si="3"/>
        <v>0</v>
      </c>
      <c r="H14" s="527">
        <f t="shared" si="3"/>
        <v>0</v>
      </c>
      <c r="I14" s="527">
        <f t="shared" si="3"/>
        <v>0</v>
      </c>
      <c r="J14" s="527">
        <f t="shared" si="3"/>
        <v>0</v>
      </c>
      <c r="K14" s="527">
        <f t="shared" si="3"/>
        <v>0</v>
      </c>
      <c r="L14" s="527">
        <f t="shared" si="3"/>
        <v>0</v>
      </c>
      <c r="M14" s="527">
        <f t="shared" si="3"/>
        <v>0</v>
      </c>
      <c r="N14" s="27"/>
    </row>
    <row r="15" spans="2:14" x14ac:dyDescent="0.25">
      <c r="B15" s="49">
        <v>1.5000000000000004</v>
      </c>
      <c r="C15" s="51" t="s">
        <v>179</v>
      </c>
      <c r="D15" s="51"/>
      <c r="E15" s="527">
        <f t="shared" ref="E15:M15" si="4">D15</f>
        <v>0</v>
      </c>
      <c r="F15" s="527">
        <f t="shared" si="4"/>
        <v>0</v>
      </c>
      <c r="G15" s="527">
        <f t="shared" si="4"/>
        <v>0</v>
      </c>
      <c r="H15" s="527">
        <f t="shared" si="4"/>
        <v>0</v>
      </c>
      <c r="I15" s="527">
        <f t="shared" si="4"/>
        <v>0</v>
      </c>
      <c r="J15" s="527">
        <f t="shared" si="4"/>
        <v>0</v>
      </c>
      <c r="K15" s="527">
        <f t="shared" si="4"/>
        <v>0</v>
      </c>
      <c r="L15" s="527">
        <f t="shared" si="4"/>
        <v>0</v>
      </c>
      <c r="M15" s="527">
        <f t="shared" si="4"/>
        <v>0</v>
      </c>
      <c r="N15" s="27"/>
    </row>
    <row r="16" spans="2:14" x14ac:dyDescent="0.25">
      <c r="B16" s="97"/>
      <c r="C16" s="51"/>
      <c r="D16" s="51"/>
      <c r="E16" s="27"/>
      <c r="F16" s="27"/>
      <c r="G16" s="27"/>
      <c r="H16" s="27"/>
      <c r="I16" s="27"/>
      <c r="J16" s="27"/>
      <c r="K16" s="27"/>
      <c r="L16" s="27"/>
      <c r="M16" s="27"/>
      <c r="N16" s="27"/>
    </row>
    <row r="17" spans="2:14" x14ac:dyDescent="0.2">
      <c r="B17" s="97">
        <v>2</v>
      </c>
      <c r="C17" s="50" t="s">
        <v>180</v>
      </c>
      <c r="D17" s="50"/>
      <c r="E17" s="27"/>
      <c r="F17" s="27"/>
      <c r="G17" s="27"/>
      <c r="H17" s="27"/>
      <c r="I17" s="27"/>
      <c r="J17" s="27"/>
      <c r="K17" s="27"/>
      <c r="L17" s="27"/>
      <c r="M17" s="27"/>
      <c r="N17" s="27"/>
    </row>
    <row r="18" spans="2:14" x14ac:dyDescent="0.25">
      <c r="B18" s="49">
        <v>2.1</v>
      </c>
      <c r="C18" s="47" t="s">
        <v>139</v>
      </c>
      <c r="D18" s="51"/>
      <c r="E18" s="541">
        <f t="shared" ref="E18:M18" si="5">D18</f>
        <v>0</v>
      </c>
      <c r="F18" s="541">
        <f t="shared" si="5"/>
        <v>0</v>
      </c>
      <c r="G18" s="541">
        <f t="shared" si="5"/>
        <v>0</v>
      </c>
      <c r="H18" s="541">
        <f t="shared" si="5"/>
        <v>0</v>
      </c>
      <c r="I18" s="541">
        <f t="shared" si="5"/>
        <v>0</v>
      </c>
      <c r="J18" s="541">
        <f t="shared" si="5"/>
        <v>0</v>
      </c>
      <c r="K18" s="541">
        <f t="shared" si="5"/>
        <v>0</v>
      </c>
      <c r="L18" s="541">
        <f t="shared" si="5"/>
        <v>0</v>
      </c>
      <c r="M18" s="541">
        <f t="shared" si="5"/>
        <v>0</v>
      </c>
      <c r="N18" s="27"/>
    </row>
    <row r="19" spans="2:14" x14ac:dyDescent="0.25">
      <c r="B19" s="49">
        <v>2.2000000000000002</v>
      </c>
      <c r="C19" s="51" t="s">
        <v>140</v>
      </c>
      <c r="D19" s="51"/>
      <c r="E19" s="541">
        <f t="shared" ref="E19:M19" si="6">D19</f>
        <v>0</v>
      </c>
      <c r="F19" s="541">
        <f t="shared" si="6"/>
        <v>0</v>
      </c>
      <c r="G19" s="541">
        <f t="shared" si="6"/>
        <v>0</v>
      </c>
      <c r="H19" s="541">
        <f t="shared" si="6"/>
        <v>0</v>
      </c>
      <c r="I19" s="541">
        <f t="shared" si="6"/>
        <v>0</v>
      </c>
      <c r="J19" s="541">
        <f t="shared" si="6"/>
        <v>0</v>
      </c>
      <c r="K19" s="541">
        <f t="shared" si="6"/>
        <v>0</v>
      </c>
      <c r="L19" s="541">
        <f t="shared" si="6"/>
        <v>0</v>
      </c>
      <c r="M19" s="541">
        <f t="shared" si="6"/>
        <v>0</v>
      </c>
      <c r="N19" s="27"/>
    </row>
    <row r="20" spans="2:14" x14ac:dyDescent="0.25">
      <c r="B20" s="49">
        <v>2.3000000000000003</v>
      </c>
      <c r="C20" s="51" t="s">
        <v>141</v>
      </c>
      <c r="D20" s="51"/>
      <c r="E20" s="541">
        <f t="shared" ref="E20:M20" si="7">D20</f>
        <v>0</v>
      </c>
      <c r="F20" s="541">
        <f t="shared" si="7"/>
        <v>0</v>
      </c>
      <c r="G20" s="541">
        <f t="shared" si="7"/>
        <v>0</v>
      </c>
      <c r="H20" s="541">
        <f t="shared" si="7"/>
        <v>0</v>
      </c>
      <c r="I20" s="541">
        <f t="shared" si="7"/>
        <v>0</v>
      </c>
      <c r="J20" s="541">
        <f t="shared" si="7"/>
        <v>0</v>
      </c>
      <c r="K20" s="541">
        <f t="shared" si="7"/>
        <v>0</v>
      </c>
      <c r="L20" s="541">
        <f t="shared" si="7"/>
        <v>0</v>
      </c>
      <c r="M20" s="541">
        <f t="shared" si="7"/>
        <v>0</v>
      </c>
      <c r="N20" s="27"/>
    </row>
    <row r="21" spans="2:14" ht="15.75" x14ac:dyDescent="0.25">
      <c r="B21" s="49">
        <v>2.4000000000000004</v>
      </c>
      <c r="C21" s="649" t="s">
        <v>181</v>
      </c>
      <c r="D21" s="51"/>
      <c r="E21" s="541">
        <f t="shared" ref="E21:M21" si="8">D21</f>
        <v>0</v>
      </c>
      <c r="F21" s="541">
        <f t="shared" si="8"/>
        <v>0</v>
      </c>
      <c r="G21" s="541">
        <f t="shared" si="8"/>
        <v>0</v>
      </c>
      <c r="H21" s="541">
        <f t="shared" si="8"/>
        <v>0</v>
      </c>
      <c r="I21" s="541">
        <f t="shared" si="8"/>
        <v>0</v>
      </c>
      <c r="J21" s="541">
        <f t="shared" si="8"/>
        <v>0</v>
      </c>
      <c r="K21" s="541">
        <f t="shared" si="8"/>
        <v>0</v>
      </c>
      <c r="L21" s="541">
        <f t="shared" si="8"/>
        <v>0</v>
      </c>
      <c r="M21" s="541">
        <f t="shared" si="8"/>
        <v>0</v>
      </c>
      <c r="N21" s="27"/>
    </row>
    <row r="22" spans="2:14" x14ac:dyDescent="0.25">
      <c r="B22" s="49">
        <v>2.5000000000000004</v>
      </c>
      <c r="C22" s="51" t="s">
        <v>182</v>
      </c>
      <c r="D22" s="51"/>
      <c r="E22" s="541">
        <f t="shared" ref="E22:M22" si="9">D22</f>
        <v>0</v>
      </c>
      <c r="F22" s="541">
        <f t="shared" si="9"/>
        <v>0</v>
      </c>
      <c r="G22" s="541">
        <f t="shared" si="9"/>
        <v>0</v>
      </c>
      <c r="H22" s="541">
        <f t="shared" si="9"/>
        <v>0</v>
      </c>
      <c r="I22" s="541">
        <f t="shared" si="9"/>
        <v>0</v>
      </c>
      <c r="J22" s="541">
        <f t="shared" si="9"/>
        <v>0</v>
      </c>
      <c r="K22" s="541">
        <f t="shared" si="9"/>
        <v>0</v>
      </c>
      <c r="L22" s="541">
        <f t="shared" si="9"/>
        <v>0</v>
      </c>
      <c r="M22" s="541">
        <f t="shared" si="9"/>
        <v>0</v>
      </c>
      <c r="N22" s="27"/>
    </row>
    <row r="23" spans="2:14" x14ac:dyDescent="0.25">
      <c r="B23" s="49">
        <v>2.6</v>
      </c>
      <c r="C23" s="51" t="s">
        <v>179</v>
      </c>
      <c r="D23" s="51"/>
      <c r="E23" s="541">
        <f t="shared" ref="E23:M23" si="10">D23</f>
        <v>0</v>
      </c>
      <c r="F23" s="541">
        <f t="shared" si="10"/>
        <v>0</v>
      </c>
      <c r="G23" s="541">
        <f t="shared" si="10"/>
        <v>0</v>
      </c>
      <c r="H23" s="541">
        <f t="shared" si="10"/>
        <v>0</v>
      </c>
      <c r="I23" s="541">
        <f t="shared" si="10"/>
        <v>0</v>
      </c>
      <c r="J23" s="541">
        <f t="shared" si="10"/>
        <v>0</v>
      </c>
      <c r="K23" s="541">
        <f t="shared" si="10"/>
        <v>0</v>
      </c>
      <c r="L23" s="541">
        <f t="shared" si="10"/>
        <v>0</v>
      </c>
      <c r="M23" s="541">
        <f t="shared" si="10"/>
        <v>0</v>
      </c>
      <c r="N23" s="27"/>
    </row>
    <row r="24" spans="2:14" x14ac:dyDescent="0.25">
      <c r="B24" s="97"/>
      <c r="C24" s="51"/>
      <c r="D24" s="51"/>
      <c r="E24" s="742"/>
      <c r="F24" s="541"/>
      <c r="G24" s="541"/>
      <c r="H24" s="541"/>
      <c r="I24" s="541"/>
      <c r="J24" s="541"/>
      <c r="K24" s="541"/>
      <c r="L24" s="541"/>
      <c r="M24" s="541"/>
      <c r="N24" s="27"/>
    </row>
    <row r="25" spans="2:14" x14ac:dyDescent="0.2">
      <c r="B25" s="97">
        <v>3</v>
      </c>
      <c r="C25" s="50" t="s">
        <v>183</v>
      </c>
      <c r="D25" s="50"/>
      <c r="E25" s="742"/>
      <c r="F25" s="541"/>
      <c r="G25" s="541"/>
      <c r="H25" s="541"/>
      <c r="I25" s="541"/>
      <c r="J25" s="541"/>
      <c r="K25" s="541"/>
      <c r="L25" s="541"/>
      <c r="M25" s="541"/>
      <c r="N25" s="27"/>
    </row>
    <row r="26" spans="2:14" x14ac:dyDescent="0.25">
      <c r="B26" s="49">
        <v>3.1</v>
      </c>
      <c r="C26" s="51" t="s">
        <v>140</v>
      </c>
      <c r="D26" s="51"/>
      <c r="E26" s="541">
        <f t="shared" ref="E26:M26" si="11">D26</f>
        <v>0</v>
      </c>
      <c r="F26" s="541">
        <f t="shared" si="11"/>
        <v>0</v>
      </c>
      <c r="G26" s="541">
        <f t="shared" si="11"/>
        <v>0</v>
      </c>
      <c r="H26" s="541">
        <f t="shared" si="11"/>
        <v>0</v>
      </c>
      <c r="I26" s="541">
        <f t="shared" si="11"/>
        <v>0</v>
      </c>
      <c r="J26" s="541">
        <f t="shared" si="11"/>
        <v>0</v>
      </c>
      <c r="K26" s="541">
        <f t="shared" si="11"/>
        <v>0</v>
      </c>
      <c r="L26" s="541">
        <f t="shared" si="11"/>
        <v>0</v>
      </c>
      <c r="M26" s="541">
        <f t="shared" si="11"/>
        <v>0</v>
      </c>
      <c r="N26" s="27"/>
    </row>
    <row r="27" spans="2:14" x14ac:dyDescent="0.25">
      <c r="B27" s="49">
        <v>3.2</v>
      </c>
      <c r="C27" s="51" t="s">
        <v>141</v>
      </c>
      <c r="D27" s="618">
        <v>6</v>
      </c>
      <c r="E27" s="541">
        <f t="shared" ref="E27:M27" si="12">D27</f>
        <v>6</v>
      </c>
      <c r="F27" s="541">
        <f t="shared" si="12"/>
        <v>6</v>
      </c>
      <c r="G27" s="541">
        <f t="shared" si="12"/>
        <v>6</v>
      </c>
      <c r="H27" s="541">
        <f t="shared" si="12"/>
        <v>6</v>
      </c>
      <c r="I27" s="541">
        <f t="shared" si="12"/>
        <v>6</v>
      </c>
      <c r="J27" s="541">
        <f t="shared" si="12"/>
        <v>6</v>
      </c>
      <c r="K27" s="541">
        <f t="shared" si="12"/>
        <v>6</v>
      </c>
      <c r="L27" s="541">
        <f t="shared" si="12"/>
        <v>6</v>
      </c>
      <c r="M27" s="541">
        <f t="shared" si="12"/>
        <v>6</v>
      </c>
      <c r="N27" s="27"/>
    </row>
    <row r="28" spans="2:14" x14ac:dyDescent="0.25">
      <c r="B28" s="49">
        <v>3.3000000000000003</v>
      </c>
      <c r="C28" s="51" t="s">
        <v>178</v>
      </c>
      <c r="D28" s="51"/>
      <c r="E28" s="541">
        <f t="shared" ref="E28:M28" si="13">D28</f>
        <v>0</v>
      </c>
      <c r="F28" s="541">
        <f t="shared" si="13"/>
        <v>0</v>
      </c>
      <c r="G28" s="541">
        <f t="shared" si="13"/>
        <v>0</v>
      </c>
      <c r="H28" s="541">
        <f t="shared" si="13"/>
        <v>0</v>
      </c>
      <c r="I28" s="541">
        <f t="shared" si="13"/>
        <v>0</v>
      </c>
      <c r="J28" s="541">
        <f t="shared" si="13"/>
        <v>0</v>
      </c>
      <c r="K28" s="541">
        <f t="shared" si="13"/>
        <v>0</v>
      </c>
      <c r="L28" s="541">
        <f t="shared" si="13"/>
        <v>0</v>
      </c>
      <c r="M28" s="541">
        <f t="shared" si="13"/>
        <v>0</v>
      </c>
      <c r="N28" s="27"/>
    </row>
    <row r="29" spans="2:14" x14ac:dyDescent="0.25">
      <c r="B29" s="49">
        <v>3.4000000000000004</v>
      </c>
      <c r="C29" s="51" t="s">
        <v>179</v>
      </c>
      <c r="D29" s="51"/>
      <c r="E29" s="541">
        <f t="shared" ref="E29:M29" si="14">D29</f>
        <v>0</v>
      </c>
      <c r="F29" s="541">
        <f t="shared" si="14"/>
        <v>0</v>
      </c>
      <c r="G29" s="541">
        <f t="shared" si="14"/>
        <v>0</v>
      </c>
      <c r="H29" s="541">
        <f t="shared" si="14"/>
        <v>0</v>
      </c>
      <c r="I29" s="541">
        <f t="shared" si="14"/>
        <v>0</v>
      </c>
      <c r="J29" s="541">
        <f t="shared" si="14"/>
        <v>0</v>
      </c>
      <c r="K29" s="541">
        <f t="shared" si="14"/>
        <v>0</v>
      </c>
      <c r="L29" s="541">
        <f t="shared" si="14"/>
        <v>0</v>
      </c>
      <c r="M29" s="541">
        <f t="shared" si="14"/>
        <v>0</v>
      </c>
      <c r="N29" s="27"/>
    </row>
    <row r="30" spans="2:14" x14ac:dyDescent="0.25">
      <c r="B30" s="97"/>
      <c r="C30" s="51"/>
      <c r="D30" s="51"/>
      <c r="E30" s="545"/>
      <c r="F30" s="541"/>
      <c r="G30" s="541"/>
      <c r="H30" s="541"/>
      <c r="I30" s="541"/>
      <c r="J30" s="541"/>
      <c r="K30" s="541"/>
      <c r="L30" s="541"/>
      <c r="M30" s="541"/>
      <c r="N30" s="27"/>
    </row>
    <row r="31" spans="2:14" x14ac:dyDescent="0.2">
      <c r="B31" s="97">
        <v>4</v>
      </c>
      <c r="C31" s="50" t="s">
        <v>184</v>
      </c>
      <c r="D31" s="50"/>
      <c r="E31" s="545"/>
      <c r="F31" s="541"/>
      <c r="G31" s="541"/>
      <c r="H31" s="541"/>
      <c r="I31" s="541"/>
      <c r="J31" s="541"/>
      <c r="K31" s="541"/>
      <c r="L31" s="541"/>
      <c r="M31" s="541"/>
      <c r="N31" s="27"/>
    </row>
    <row r="32" spans="2:14" x14ac:dyDescent="0.25">
      <c r="B32" s="49">
        <v>4.0999999999999996</v>
      </c>
      <c r="C32" s="51" t="s">
        <v>163</v>
      </c>
      <c r="D32" s="51"/>
      <c r="E32" s="541">
        <f t="shared" ref="E32:M32" si="15">D32</f>
        <v>0</v>
      </c>
      <c r="F32" s="541">
        <f t="shared" si="15"/>
        <v>0</v>
      </c>
      <c r="G32" s="541">
        <f t="shared" si="15"/>
        <v>0</v>
      </c>
      <c r="H32" s="541">
        <f t="shared" si="15"/>
        <v>0</v>
      </c>
      <c r="I32" s="541">
        <f t="shared" si="15"/>
        <v>0</v>
      </c>
      <c r="J32" s="541">
        <f t="shared" si="15"/>
        <v>0</v>
      </c>
      <c r="K32" s="541">
        <f t="shared" si="15"/>
        <v>0</v>
      </c>
      <c r="L32" s="541">
        <f t="shared" si="15"/>
        <v>0</v>
      </c>
      <c r="M32" s="541">
        <f t="shared" si="15"/>
        <v>0</v>
      </c>
      <c r="N32" s="27"/>
    </row>
    <row r="34" spans="2:2" x14ac:dyDescent="0.2">
      <c r="B34" s="20" t="s">
        <v>185</v>
      </c>
    </row>
  </sheetData>
  <mergeCells count="8">
    <mergeCell ref="B2:N2"/>
    <mergeCell ref="B3:N3"/>
    <mergeCell ref="B4:N4"/>
    <mergeCell ref="B7:B8"/>
    <mergeCell ref="C7:C8"/>
    <mergeCell ref="I7:M7"/>
    <mergeCell ref="N7:N8"/>
    <mergeCell ref="F7:H7"/>
  </mergeCells>
  <pageMargins left="1.02" right="0.25" top="1" bottom="1" header="0.25" footer="0.25"/>
  <pageSetup paperSize="9" scale="5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J61"/>
  <sheetViews>
    <sheetView showGridLines="0" view="pageBreakPreview" zoomScale="60" zoomScaleNormal="80" workbookViewId="0">
      <selection activeCell="F15" sqref="F15"/>
    </sheetView>
  </sheetViews>
  <sheetFormatPr defaultColWidth="8.7109375" defaultRowHeight="15" x14ac:dyDescent="0.25"/>
  <cols>
    <col min="1" max="1" width="8.7109375" style="1"/>
    <col min="2" max="2" width="8.7109375" style="71"/>
    <col min="3" max="3" width="46.5703125" style="1" bestFit="1" customWidth="1"/>
    <col min="4" max="4" width="15.7109375" style="1" customWidth="1"/>
    <col min="5" max="5" width="14.7109375" style="1" customWidth="1"/>
    <col min="6" max="6" width="11.7109375" style="1" customWidth="1"/>
    <col min="7" max="7" width="14.7109375" style="1" customWidth="1"/>
    <col min="8" max="8" width="18.28515625" style="1" customWidth="1"/>
    <col min="9" max="9" width="13.7109375" style="1" customWidth="1"/>
    <col min="10" max="10" width="14.5703125" style="1" customWidth="1"/>
    <col min="11" max="16384" width="8.7109375" style="1"/>
  </cols>
  <sheetData>
    <row r="2" spans="2:8" x14ac:dyDescent="0.25">
      <c r="C2" s="157"/>
      <c r="D2" s="157"/>
      <c r="E2" s="141" t="str">
        <f>Index!B2</f>
        <v>ADANI TRANSMISSION (INDIA) LIMITED</v>
      </c>
    </row>
    <row r="3" spans="2:8" x14ac:dyDescent="0.25">
      <c r="C3" s="409"/>
      <c r="D3" s="409"/>
      <c r="E3" s="410" t="s">
        <v>0</v>
      </c>
    </row>
    <row r="4" spans="2:8" x14ac:dyDescent="0.25">
      <c r="C4" s="157"/>
      <c r="D4" s="157"/>
      <c r="E4" s="68" t="s">
        <v>186</v>
      </c>
    </row>
    <row r="5" spans="2:8" x14ac:dyDescent="0.25">
      <c r="B5" s="68"/>
      <c r="C5" s="71"/>
      <c r="D5" s="71"/>
      <c r="E5" s="71"/>
    </row>
    <row r="6" spans="2:8" x14ac:dyDescent="0.25">
      <c r="B6" s="68"/>
      <c r="C6" s="71"/>
      <c r="D6" s="71"/>
      <c r="E6" s="71"/>
      <c r="H6" s="68" t="s">
        <v>69</v>
      </c>
    </row>
    <row r="7" spans="2:8" s="20" customFormat="1" ht="28.5" customHeight="1" x14ac:dyDescent="0.2">
      <c r="B7" s="763" t="s">
        <v>1</v>
      </c>
      <c r="C7" s="766" t="s">
        <v>70</v>
      </c>
      <c r="D7" s="415" t="s">
        <v>71</v>
      </c>
      <c r="E7" s="297" t="s">
        <v>72</v>
      </c>
      <c r="F7" s="844" t="s">
        <v>73</v>
      </c>
      <c r="G7" s="842"/>
      <c r="H7" s="842"/>
    </row>
    <row r="8" spans="2:8" s="20" customFormat="1" ht="39.75" customHeight="1" x14ac:dyDescent="0.2">
      <c r="B8" s="764"/>
      <c r="C8" s="766"/>
      <c r="D8" s="72" t="s">
        <v>77</v>
      </c>
      <c r="E8" s="72" t="s">
        <v>77</v>
      </c>
      <c r="F8" s="72" t="s">
        <v>79</v>
      </c>
      <c r="G8" s="72" t="s">
        <v>80</v>
      </c>
      <c r="H8" s="72" t="s">
        <v>81</v>
      </c>
    </row>
    <row r="9" spans="2:8" s="20" customFormat="1" ht="21.75" customHeight="1" x14ac:dyDescent="0.2">
      <c r="B9" s="780"/>
      <c r="C9" s="781"/>
      <c r="D9" s="72" t="s">
        <v>88</v>
      </c>
      <c r="E9" s="72" t="s">
        <v>89</v>
      </c>
      <c r="F9" s="72" t="s">
        <v>187</v>
      </c>
      <c r="G9" s="72" t="s">
        <v>188</v>
      </c>
      <c r="H9" s="72" t="s">
        <v>189</v>
      </c>
    </row>
    <row r="10" spans="2:8" x14ac:dyDescent="0.25">
      <c r="B10" s="49">
        <v>1</v>
      </c>
      <c r="C10" s="11" t="s">
        <v>766</v>
      </c>
      <c r="D10" s="538">
        <v>0.97</v>
      </c>
      <c r="E10" s="527">
        <v>0.88</v>
      </c>
      <c r="F10" s="527">
        <v>0.46200000000000002</v>
      </c>
      <c r="G10" s="527"/>
      <c r="H10" s="527"/>
    </row>
    <row r="11" spans="2:8" x14ac:dyDescent="0.25">
      <c r="B11" s="49">
        <v>2</v>
      </c>
      <c r="C11" s="11" t="s">
        <v>767</v>
      </c>
      <c r="D11" s="538">
        <v>0.08</v>
      </c>
      <c r="E11" s="527">
        <v>0.08</v>
      </c>
      <c r="F11" s="527">
        <v>4.2000000000000003E-2</v>
      </c>
      <c r="G11" s="527"/>
      <c r="H11" s="527"/>
    </row>
    <row r="12" spans="2:8" x14ac:dyDescent="0.25">
      <c r="B12" s="49">
        <v>3</v>
      </c>
      <c r="C12" s="27" t="s">
        <v>768</v>
      </c>
      <c r="D12" s="527">
        <v>0.04</v>
      </c>
      <c r="E12" s="527">
        <v>0.05</v>
      </c>
      <c r="F12" s="527">
        <v>2.6250000000000002E-2</v>
      </c>
      <c r="G12" s="527"/>
      <c r="H12" s="527"/>
    </row>
    <row r="13" spans="2:8" x14ac:dyDescent="0.25">
      <c r="B13" s="97">
        <v>4</v>
      </c>
      <c r="C13" s="126" t="s">
        <v>191</v>
      </c>
      <c r="D13" s="539">
        <f>SUM(D10:D12)</f>
        <v>1.0900000000000001</v>
      </c>
      <c r="E13" s="539">
        <f>SUM(E10:E12)</f>
        <v>1.01</v>
      </c>
      <c r="F13" s="539">
        <f>SUM(F10:F12)</f>
        <v>0.53025</v>
      </c>
      <c r="G13" s="539">
        <f>SUM(G10:G12)</f>
        <v>0</v>
      </c>
      <c r="H13" s="539">
        <f>SUM(H10:H12)</f>
        <v>0</v>
      </c>
    </row>
    <row r="14" spans="2:8" x14ac:dyDescent="0.25">
      <c r="B14" s="49">
        <v>5</v>
      </c>
      <c r="C14" s="11" t="s">
        <v>192</v>
      </c>
      <c r="D14" s="538"/>
      <c r="E14" s="538"/>
      <c r="F14" s="538"/>
      <c r="G14" s="538"/>
      <c r="H14" s="527">
        <f>F14+G14</f>
        <v>0</v>
      </c>
    </row>
    <row r="15" spans="2:8" x14ac:dyDescent="0.25">
      <c r="B15" s="97">
        <v>6</v>
      </c>
      <c r="C15" s="31" t="s">
        <v>193</v>
      </c>
      <c r="D15" s="531">
        <f>D13-D14</f>
        <v>1.0900000000000001</v>
      </c>
      <c r="E15" s="531">
        <f t="shared" ref="E15:H15" si="0">E13-E14</f>
        <v>1.01</v>
      </c>
      <c r="F15" s="531">
        <f t="shared" si="0"/>
        <v>0.53025</v>
      </c>
      <c r="G15" s="531">
        <f t="shared" si="0"/>
        <v>0</v>
      </c>
      <c r="H15" s="531">
        <f t="shared" si="0"/>
        <v>0</v>
      </c>
    </row>
    <row r="17" spans="2:10" x14ac:dyDescent="0.25">
      <c r="B17" s="26" t="s">
        <v>194</v>
      </c>
      <c r="C17" s="20"/>
      <c r="D17" s="20"/>
      <c r="E17" s="20"/>
      <c r="F17" s="20"/>
      <c r="G17" s="20"/>
    </row>
    <row r="18" spans="2:10" x14ac:dyDescent="0.25">
      <c r="B18" s="20"/>
      <c r="C18" s="20"/>
      <c r="D18" s="20"/>
      <c r="E18" s="20"/>
      <c r="F18" s="20"/>
      <c r="G18" s="20"/>
      <c r="H18" s="68" t="s">
        <v>195</v>
      </c>
    </row>
    <row r="19" spans="2:10" s="20" customFormat="1" ht="28.5" customHeight="1" x14ac:dyDescent="0.2">
      <c r="B19" s="763" t="s">
        <v>1</v>
      </c>
      <c r="C19" s="766" t="s">
        <v>70</v>
      </c>
      <c r="D19" s="415" t="s">
        <v>71</v>
      </c>
      <c r="E19" s="297" t="s">
        <v>72</v>
      </c>
      <c r="F19" s="844" t="s">
        <v>73</v>
      </c>
      <c r="G19" s="842"/>
      <c r="H19" s="842"/>
    </row>
    <row r="20" spans="2:10" s="20" customFormat="1" ht="51" customHeight="1" x14ac:dyDescent="0.2">
      <c r="B20" s="764"/>
      <c r="C20" s="766"/>
      <c r="D20" s="72" t="s">
        <v>77</v>
      </c>
      <c r="E20" s="72" t="s">
        <v>77</v>
      </c>
      <c r="F20" s="72" t="s">
        <v>79</v>
      </c>
      <c r="G20" s="72" t="s">
        <v>80</v>
      </c>
      <c r="H20" s="72" t="s">
        <v>81</v>
      </c>
    </row>
    <row r="21" spans="2:10" s="20" customFormat="1" ht="21.75" customHeight="1" x14ac:dyDescent="0.2">
      <c r="B21" s="780"/>
      <c r="C21" s="843"/>
      <c r="D21" s="72" t="s">
        <v>88</v>
      </c>
      <c r="E21" s="72" t="s">
        <v>89</v>
      </c>
      <c r="F21" s="72" t="s">
        <v>187</v>
      </c>
      <c r="G21" s="72" t="s">
        <v>188</v>
      </c>
      <c r="H21" s="72" t="s">
        <v>189</v>
      </c>
    </row>
    <row r="22" spans="2:10" x14ac:dyDescent="0.25">
      <c r="B22" s="27"/>
      <c r="C22" s="27"/>
      <c r="D22" s="27"/>
      <c r="E22" s="27"/>
      <c r="F22" s="27"/>
      <c r="G22" s="27"/>
      <c r="H22" s="27"/>
      <c r="I22" s="20"/>
      <c r="J22" s="20"/>
    </row>
    <row r="23" spans="2:10" x14ac:dyDescent="0.25">
      <c r="B23" s="97" t="s">
        <v>149</v>
      </c>
      <c r="C23" s="31" t="s">
        <v>196</v>
      </c>
      <c r="D23" s="540"/>
      <c r="E23" s="540"/>
      <c r="F23" s="540"/>
      <c r="G23" s="541"/>
      <c r="H23" s="541"/>
      <c r="I23" s="20"/>
      <c r="J23" s="20"/>
    </row>
    <row r="24" spans="2:10" x14ac:dyDescent="0.25">
      <c r="B24" s="108">
        <v>1</v>
      </c>
      <c r="C24" s="152" t="s">
        <v>197</v>
      </c>
      <c r="D24" s="542">
        <v>38</v>
      </c>
      <c r="E24" s="542">
        <v>38</v>
      </c>
      <c r="F24" s="542">
        <v>37</v>
      </c>
      <c r="G24" s="541"/>
      <c r="H24" s="541"/>
      <c r="I24" s="20"/>
      <c r="J24" s="20"/>
    </row>
    <row r="25" spans="2:10" x14ac:dyDescent="0.25">
      <c r="B25" s="108">
        <v>2</v>
      </c>
      <c r="C25" s="152" t="s">
        <v>198</v>
      </c>
      <c r="D25" s="542">
        <v>4</v>
      </c>
      <c r="E25" s="542">
        <v>4</v>
      </c>
      <c r="F25" s="542">
        <v>4</v>
      </c>
      <c r="G25" s="541"/>
      <c r="H25" s="541"/>
      <c r="I25" s="20"/>
      <c r="J25" s="20"/>
    </row>
    <row r="26" spans="2:10" x14ac:dyDescent="0.25">
      <c r="B26" s="108">
        <v>3</v>
      </c>
      <c r="C26" s="152" t="s">
        <v>199</v>
      </c>
      <c r="D26" s="542">
        <v>2</v>
      </c>
      <c r="E26" s="542">
        <v>2</v>
      </c>
      <c r="F26" s="542">
        <v>2</v>
      </c>
      <c r="G26" s="541"/>
      <c r="H26" s="541"/>
      <c r="I26" s="20"/>
      <c r="J26" s="20"/>
    </row>
    <row r="27" spans="2:10" x14ac:dyDescent="0.25">
      <c r="B27" s="108">
        <v>4</v>
      </c>
      <c r="C27" s="152" t="s">
        <v>200</v>
      </c>
      <c r="D27" s="542"/>
      <c r="E27" s="542"/>
      <c r="F27" s="542"/>
      <c r="G27" s="541"/>
      <c r="H27" s="541"/>
      <c r="I27" s="20"/>
      <c r="J27" s="20"/>
    </row>
    <row r="28" spans="2:10" x14ac:dyDescent="0.25">
      <c r="B28" s="108"/>
      <c r="C28" s="152"/>
      <c r="D28" s="542"/>
      <c r="E28" s="542"/>
      <c r="F28" s="542"/>
      <c r="G28" s="541"/>
      <c r="H28" s="541"/>
      <c r="I28" s="20"/>
      <c r="J28" s="20"/>
    </row>
    <row r="29" spans="2:10" x14ac:dyDescent="0.25">
      <c r="B29" s="153" t="s">
        <v>158</v>
      </c>
      <c r="C29" s="154" t="s">
        <v>201</v>
      </c>
      <c r="D29" s="543"/>
      <c r="E29" s="543"/>
      <c r="F29" s="543"/>
      <c r="G29" s="541"/>
      <c r="H29" s="541"/>
      <c r="I29" s="20"/>
      <c r="J29" s="20"/>
    </row>
    <row r="30" spans="2:10" x14ac:dyDescent="0.25">
      <c r="B30" s="108">
        <v>5</v>
      </c>
      <c r="C30" s="154" t="s">
        <v>197</v>
      </c>
      <c r="D30" s="543"/>
      <c r="E30" s="543"/>
      <c r="F30" s="543"/>
      <c r="G30" s="541"/>
      <c r="H30" s="541"/>
      <c r="I30" s="20"/>
      <c r="J30" s="20"/>
    </row>
    <row r="31" spans="2:10" x14ac:dyDescent="0.25">
      <c r="B31" s="108">
        <f>+B30+0.1</f>
        <v>5.0999999999999996</v>
      </c>
      <c r="C31" s="152" t="s">
        <v>202</v>
      </c>
      <c r="D31" s="542"/>
      <c r="E31" s="542"/>
      <c r="F31" s="542"/>
      <c r="G31" s="541"/>
      <c r="H31" s="541"/>
      <c r="I31" s="20"/>
      <c r="J31" s="20"/>
    </row>
    <row r="32" spans="2:10" x14ac:dyDescent="0.25">
      <c r="B32" s="108">
        <f>+B31+0.1</f>
        <v>5.1999999999999993</v>
      </c>
      <c r="C32" s="152" t="s">
        <v>203</v>
      </c>
      <c r="D32" s="542"/>
      <c r="E32" s="542"/>
      <c r="F32" s="542"/>
      <c r="G32" s="541"/>
      <c r="H32" s="541"/>
      <c r="I32" s="20"/>
      <c r="J32" s="20"/>
    </row>
    <row r="33" spans="2:10" x14ac:dyDescent="0.25">
      <c r="B33" s="108">
        <f>+B32+0.1</f>
        <v>5.2999999999999989</v>
      </c>
      <c r="C33" s="152" t="s">
        <v>204</v>
      </c>
      <c r="D33" s="542"/>
      <c r="E33" s="542"/>
      <c r="F33" s="542"/>
      <c r="G33" s="541"/>
      <c r="H33" s="541"/>
      <c r="I33" s="20"/>
      <c r="J33" s="20"/>
    </row>
    <row r="34" spans="2:10" x14ac:dyDescent="0.25">
      <c r="B34" s="108">
        <f>+B33+0.1</f>
        <v>5.3999999999999986</v>
      </c>
      <c r="C34" s="152" t="s">
        <v>205</v>
      </c>
      <c r="D34" s="542"/>
      <c r="E34" s="542"/>
      <c r="F34" s="542"/>
      <c r="G34" s="541"/>
      <c r="H34" s="541"/>
      <c r="I34" s="20"/>
      <c r="J34" s="20"/>
    </row>
    <row r="35" spans="2:10" x14ac:dyDescent="0.25">
      <c r="B35" s="108"/>
      <c r="C35" s="152"/>
      <c r="D35" s="542"/>
      <c r="E35" s="542"/>
      <c r="F35" s="542"/>
      <c r="G35" s="541"/>
      <c r="H35" s="541"/>
      <c r="I35" s="20"/>
      <c r="J35" s="20"/>
    </row>
    <row r="36" spans="2:10" x14ac:dyDescent="0.25">
      <c r="B36" s="108">
        <v>6</v>
      </c>
      <c r="C36" s="154" t="s">
        <v>198</v>
      </c>
      <c r="D36" s="543"/>
      <c r="E36" s="543"/>
      <c r="F36" s="543"/>
      <c r="G36" s="541"/>
      <c r="H36" s="541"/>
      <c r="I36" s="20"/>
      <c r="J36" s="20"/>
    </row>
    <row r="37" spans="2:10" x14ac:dyDescent="0.25">
      <c r="B37" s="108">
        <f>+B36+0.1</f>
        <v>6.1</v>
      </c>
      <c r="C37" s="152" t="s">
        <v>202</v>
      </c>
      <c r="D37" s="542"/>
      <c r="E37" s="542"/>
      <c r="F37" s="542"/>
      <c r="G37" s="541"/>
      <c r="H37" s="541"/>
      <c r="I37" s="20"/>
      <c r="J37" s="20"/>
    </row>
    <row r="38" spans="2:10" x14ac:dyDescent="0.25">
      <c r="B38" s="108">
        <f>+B37+0.1</f>
        <v>6.1999999999999993</v>
      </c>
      <c r="C38" s="152" t="s">
        <v>203</v>
      </c>
      <c r="D38" s="542"/>
      <c r="E38" s="542"/>
      <c r="F38" s="542"/>
      <c r="G38" s="541"/>
      <c r="H38" s="541"/>
      <c r="I38" s="20"/>
      <c r="J38" s="20"/>
    </row>
    <row r="39" spans="2:10" x14ac:dyDescent="0.25">
      <c r="B39" s="108">
        <f>+B38+0.1</f>
        <v>6.2999999999999989</v>
      </c>
      <c r="C39" s="152" t="s">
        <v>204</v>
      </c>
      <c r="D39" s="542"/>
      <c r="E39" s="542"/>
      <c r="F39" s="542"/>
      <c r="G39" s="541"/>
      <c r="H39" s="541"/>
      <c r="I39" s="20"/>
      <c r="J39" s="20"/>
    </row>
    <row r="40" spans="2:10" x14ac:dyDescent="0.25">
      <c r="B40" s="108">
        <f>+B39+0.1</f>
        <v>6.3999999999999986</v>
      </c>
      <c r="C40" s="152" t="s">
        <v>205</v>
      </c>
      <c r="D40" s="542"/>
      <c r="E40" s="542"/>
      <c r="F40" s="542"/>
      <c r="G40" s="544"/>
      <c r="H40" s="541"/>
      <c r="I40" s="20"/>
      <c r="J40" s="20"/>
    </row>
    <row r="41" spans="2:10" x14ac:dyDescent="0.25">
      <c r="B41" s="108"/>
      <c r="C41" s="152"/>
      <c r="D41" s="542"/>
      <c r="E41" s="542"/>
      <c r="F41" s="542"/>
      <c r="G41" s="544"/>
      <c r="H41" s="541"/>
      <c r="I41" s="20"/>
      <c r="J41" s="20"/>
    </row>
    <row r="42" spans="2:10" x14ac:dyDescent="0.25">
      <c r="B42" s="108">
        <v>7</v>
      </c>
      <c r="C42" s="154" t="s">
        <v>199</v>
      </c>
      <c r="D42" s="543"/>
      <c r="E42" s="543"/>
      <c r="F42" s="543"/>
      <c r="G42" s="544"/>
      <c r="H42" s="541"/>
      <c r="I42" s="20"/>
      <c r="J42" s="20"/>
    </row>
    <row r="43" spans="2:10" x14ac:dyDescent="0.25">
      <c r="B43" s="108">
        <f>+B42+0.1</f>
        <v>7.1</v>
      </c>
      <c r="C43" s="152" t="s">
        <v>202</v>
      </c>
      <c r="D43" s="542"/>
      <c r="E43" s="542"/>
      <c r="F43" s="542"/>
      <c r="G43" s="544"/>
      <c r="H43" s="541"/>
      <c r="I43" s="20"/>
      <c r="J43" s="20"/>
    </row>
    <row r="44" spans="2:10" x14ac:dyDescent="0.25">
      <c r="B44" s="108">
        <f>+B43+0.1</f>
        <v>7.1999999999999993</v>
      </c>
      <c r="C44" s="152" t="s">
        <v>203</v>
      </c>
      <c r="D44" s="542"/>
      <c r="E44" s="542"/>
      <c r="F44" s="542"/>
      <c r="G44" s="544"/>
      <c r="H44" s="541"/>
      <c r="I44" s="20"/>
      <c r="J44" s="20"/>
    </row>
    <row r="45" spans="2:10" x14ac:dyDescent="0.25">
      <c r="B45" s="108">
        <f>+B44+0.1</f>
        <v>7.2999999999999989</v>
      </c>
      <c r="C45" s="152" t="s">
        <v>204</v>
      </c>
      <c r="D45" s="542"/>
      <c r="E45" s="542"/>
      <c r="F45" s="542"/>
      <c r="G45" s="544"/>
      <c r="H45" s="541"/>
      <c r="I45" s="20"/>
      <c r="J45" s="20"/>
    </row>
    <row r="46" spans="2:10" x14ac:dyDescent="0.25">
      <c r="B46" s="108">
        <f>+B45+0.1</f>
        <v>7.3999999999999986</v>
      </c>
      <c r="C46" s="152" t="s">
        <v>205</v>
      </c>
      <c r="D46" s="542"/>
      <c r="E46" s="542"/>
      <c r="F46" s="542"/>
      <c r="G46" s="544"/>
      <c r="H46" s="541"/>
      <c r="I46" s="20"/>
      <c r="J46" s="20"/>
    </row>
    <row r="47" spans="2:10" x14ac:dyDescent="0.25">
      <c r="B47" s="108"/>
      <c r="C47" s="152"/>
      <c r="D47" s="542"/>
      <c r="E47" s="542"/>
      <c r="F47" s="542"/>
      <c r="G47" s="544"/>
      <c r="H47" s="541"/>
      <c r="I47" s="20"/>
      <c r="J47" s="20"/>
    </row>
    <row r="48" spans="2:10" x14ac:dyDescent="0.25">
      <c r="B48" s="108">
        <v>8</v>
      </c>
      <c r="C48" s="154" t="s">
        <v>206</v>
      </c>
      <c r="D48" s="543"/>
      <c r="E48" s="543"/>
      <c r="F48" s="543"/>
      <c r="G48" s="541"/>
      <c r="H48" s="541"/>
      <c r="I48" s="20"/>
      <c r="J48" s="20"/>
    </row>
    <row r="49" spans="2:10" x14ac:dyDescent="0.25">
      <c r="B49" s="108">
        <f>+B48+0.1</f>
        <v>8.1</v>
      </c>
      <c r="C49" s="152" t="s">
        <v>202</v>
      </c>
      <c r="D49" s="542"/>
      <c r="E49" s="542"/>
      <c r="F49" s="542"/>
      <c r="G49" s="541"/>
      <c r="H49" s="541"/>
      <c r="I49" s="20"/>
      <c r="J49" s="20"/>
    </row>
    <row r="50" spans="2:10" x14ac:dyDescent="0.25">
      <c r="B50" s="108">
        <f>+B49+0.1</f>
        <v>8.1999999999999993</v>
      </c>
      <c r="C50" s="152" t="s">
        <v>203</v>
      </c>
      <c r="D50" s="542"/>
      <c r="E50" s="542"/>
      <c r="F50" s="542"/>
      <c r="G50" s="541"/>
      <c r="H50" s="541"/>
      <c r="I50" s="20"/>
      <c r="J50" s="20"/>
    </row>
    <row r="51" spans="2:10" x14ac:dyDescent="0.25">
      <c r="B51" s="108">
        <f>+B50+0.1</f>
        <v>8.2999999999999989</v>
      </c>
      <c r="C51" s="152" t="s">
        <v>204</v>
      </c>
      <c r="D51" s="542"/>
      <c r="E51" s="542"/>
      <c r="F51" s="542"/>
      <c r="G51" s="542"/>
      <c r="H51" s="541"/>
      <c r="I51" s="20"/>
      <c r="J51" s="20"/>
    </row>
    <row r="52" spans="2:10" x14ac:dyDescent="0.25">
      <c r="B52" s="108">
        <f>+B51+0.1</f>
        <v>8.3999999999999986</v>
      </c>
      <c r="C52" s="152" t="s">
        <v>205</v>
      </c>
      <c r="D52" s="542"/>
      <c r="E52" s="542"/>
      <c r="F52" s="542"/>
      <c r="G52" s="542"/>
      <c r="H52" s="541"/>
      <c r="I52" s="20"/>
      <c r="J52" s="20"/>
    </row>
    <row r="53" spans="2:10" x14ac:dyDescent="0.25">
      <c r="B53" s="155"/>
      <c r="C53" s="156" t="s">
        <v>207</v>
      </c>
      <c r="D53" s="156">
        <f>SUM(D24:D27)</f>
        <v>44</v>
      </c>
      <c r="E53" s="156">
        <f t="shared" ref="E53:H53" si="1">SUM(E24:E27)</f>
        <v>44</v>
      </c>
      <c r="F53" s="156">
        <f t="shared" si="1"/>
        <v>43</v>
      </c>
      <c r="G53" s="156">
        <f t="shared" si="1"/>
        <v>0</v>
      </c>
      <c r="H53" s="156">
        <f t="shared" si="1"/>
        <v>0</v>
      </c>
      <c r="I53" s="20"/>
      <c r="J53" s="20"/>
    </row>
    <row r="54" spans="2:10" x14ac:dyDescent="0.25">
      <c r="I54" s="20"/>
      <c r="J54" s="20"/>
    </row>
    <row r="55" spans="2:10" x14ac:dyDescent="0.25">
      <c r="I55" s="20"/>
      <c r="J55" s="20"/>
    </row>
    <row r="56" spans="2:10" x14ac:dyDescent="0.25">
      <c r="I56" s="20"/>
      <c r="J56" s="20"/>
    </row>
    <row r="57" spans="2:10" x14ac:dyDescent="0.25">
      <c r="I57" s="20"/>
      <c r="J57" s="20"/>
    </row>
    <row r="58" spans="2:10" x14ac:dyDescent="0.25">
      <c r="I58" s="20"/>
      <c r="J58" s="20"/>
    </row>
    <row r="59" spans="2:10" x14ac:dyDescent="0.25">
      <c r="I59" s="20"/>
      <c r="J59" s="20"/>
    </row>
    <row r="60" spans="2:10" x14ac:dyDescent="0.25">
      <c r="I60" s="20"/>
      <c r="J60" s="20"/>
    </row>
    <row r="61" spans="2:10" x14ac:dyDescent="0.25">
      <c r="I61" s="20"/>
      <c r="J61" s="20"/>
    </row>
  </sheetData>
  <mergeCells count="6">
    <mergeCell ref="B19:B21"/>
    <mergeCell ref="C19:C21"/>
    <mergeCell ref="F19:H19"/>
    <mergeCell ref="F7:H7"/>
    <mergeCell ref="B7:B9"/>
    <mergeCell ref="C7:C9"/>
  </mergeCells>
  <pageMargins left="1.02" right="0.25" top="1" bottom="1" header="0.25" footer="0.25"/>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L21"/>
  <sheetViews>
    <sheetView showGridLines="0" view="pageBreakPreview" zoomScale="60" zoomScaleNormal="80" workbookViewId="0">
      <selection activeCell="F15" sqref="F15"/>
    </sheetView>
  </sheetViews>
  <sheetFormatPr defaultColWidth="8.7109375" defaultRowHeight="15" x14ac:dyDescent="0.25"/>
  <cols>
    <col min="1" max="1" width="8.7109375" style="1"/>
    <col min="2" max="2" width="8.7109375" style="71"/>
    <col min="3" max="3" width="49.28515625" style="1" bestFit="1" customWidth="1"/>
    <col min="4" max="4" width="14.7109375" style="1" customWidth="1"/>
    <col min="5" max="5" width="16.42578125" style="1" customWidth="1"/>
    <col min="6" max="6" width="13.5703125" style="1" customWidth="1"/>
    <col min="7" max="7" width="16" style="1" customWidth="1"/>
    <col min="8" max="8" width="19.5703125" style="1" customWidth="1"/>
    <col min="9" max="9" width="13.28515625" style="1" customWidth="1"/>
    <col min="10" max="10" width="12.5703125" style="1" customWidth="1"/>
    <col min="11" max="11" width="15.28515625" style="1" customWidth="1"/>
    <col min="12" max="12" width="20.28515625" style="1" customWidth="1"/>
    <col min="13" max="16384" width="8.7109375" style="1"/>
  </cols>
  <sheetData>
    <row r="2" spans="2:12" x14ac:dyDescent="0.25">
      <c r="C2" s="157"/>
      <c r="D2" s="157"/>
      <c r="E2" s="141" t="str">
        <f>Index!B2</f>
        <v>ADANI TRANSMISSION (INDIA) LIMITED</v>
      </c>
      <c r="G2" s="157"/>
      <c r="H2" s="157"/>
    </row>
    <row r="3" spans="2:12" x14ac:dyDescent="0.25">
      <c r="C3" s="409"/>
      <c r="D3" s="409"/>
      <c r="E3" s="410" t="s">
        <v>0</v>
      </c>
      <c r="G3" s="409"/>
      <c r="H3" s="409"/>
    </row>
    <row r="4" spans="2:12" x14ac:dyDescent="0.25">
      <c r="C4" s="157"/>
      <c r="D4" s="157"/>
      <c r="E4" s="68" t="s">
        <v>208</v>
      </c>
      <c r="G4" s="157"/>
      <c r="H4" s="157"/>
    </row>
    <row r="5" spans="2:12" x14ac:dyDescent="0.25">
      <c r="B5" s="68"/>
      <c r="C5" s="71"/>
      <c r="D5" s="71"/>
      <c r="E5" s="71"/>
      <c r="F5" s="71"/>
      <c r="G5" s="71"/>
      <c r="H5" s="71"/>
    </row>
    <row r="6" spans="2:12" x14ac:dyDescent="0.25">
      <c r="B6" s="68"/>
      <c r="C6" s="71"/>
      <c r="D6" s="71"/>
      <c r="E6" s="71"/>
      <c r="H6" s="68" t="s">
        <v>69</v>
      </c>
      <c r="L6" s="158"/>
    </row>
    <row r="7" spans="2:12" s="402" customFormat="1" x14ac:dyDescent="0.25">
      <c r="B7" s="841" t="s">
        <v>1</v>
      </c>
      <c r="C7" s="841" t="s">
        <v>70</v>
      </c>
      <c r="D7" s="415" t="s">
        <v>71</v>
      </c>
      <c r="E7" s="297" t="s">
        <v>72</v>
      </c>
      <c r="F7" s="844" t="s">
        <v>73</v>
      </c>
      <c r="G7" s="842"/>
      <c r="H7" s="842"/>
    </row>
    <row r="8" spans="2:12" s="402" customFormat="1" ht="42.75" customHeight="1" x14ac:dyDescent="0.25">
      <c r="B8" s="841"/>
      <c r="C8" s="841"/>
      <c r="D8" s="72" t="s">
        <v>77</v>
      </c>
      <c r="E8" s="72" t="s">
        <v>77</v>
      </c>
      <c r="F8" s="72" t="s">
        <v>79</v>
      </c>
      <c r="G8" s="72" t="s">
        <v>80</v>
      </c>
      <c r="H8" s="72" t="s">
        <v>81</v>
      </c>
    </row>
    <row r="9" spans="2:12" s="402" customFormat="1" ht="13.5" customHeight="1" x14ac:dyDescent="0.25">
      <c r="B9" s="841"/>
      <c r="C9" s="841"/>
      <c r="D9" s="72" t="s">
        <v>88</v>
      </c>
      <c r="E9" s="72" t="s">
        <v>89</v>
      </c>
      <c r="F9" s="72" t="s">
        <v>187</v>
      </c>
      <c r="G9" s="72" t="s">
        <v>188</v>
      </c>
      <c r="H9" s="72" t="s">
        <v>189</v>
      </c>
    </row>
    <row r="10" spans="2:12" x14ac:dyDescent="0.25">
      <c r="B10" s="49">
        <v>1</v>
      </c>
      <c r="C10" s="98" t="s">
        <v>769</v>
      </c>
      <c r="D10" s="622">
        <v>0.02</v>
      </c>
      <c r="E10" s="527">
        <v>0.02</v>
      </c>
      <c r="F10" s="527">
        <v>1.0500000000000001E-2</v>
      </c>
      <c r="G10" s="527"/>
      <c r="H10" s="527"/>
      <c r="I10" s="402"/>
      <c r="J10" s="402"/>
      <c r="K10" s="402"/>
      <c r="L10" s="402"/>
    </row>
    <row r="11" spans="2:12" x14ac:dyDescent="0.25">
      <c r="B11" s="49">
        <v>2</v>
      </c>
      <c r="C11" s="99" t="s">
        <v>770</v>
      </c>
      <c r="D11" s="588">
        <v>1.54</v>
      </c>
      <c r="E11" s="527">
        <v>1.84</v>
      </c>
      <c r="F11" s="527">
        <v>0.96600000000000008</v>
      </c>
      <c r="G11" s="527"/>
      <c r="H11" s="527"/>
      <c r="I11" s="402"/>
      <c r="J11" s="402"/>
      <c r="K11" s="402"/>
      <c r="L11" s="402"/>
    </row>
    <row r="12" spans="2:12" x14ac:dyDescent="0.25">
      <c r="B12" s="49">
        <v>3</v>
      </c>
      <c r="C12" s="99" t="s">
        <v>771</v>
      </c>
      <c r="D12" s="588">
        <v>0.03</v>
      </c>
      <c r="E12" s="527">
        <v>0.02</v>
      </c>
      <c r="F12" s="527">
        <v>1.0500000000000001E-2</v>
      </c>
      <c r="G12" s="527"/>
      <c r="H12" s="527"/>
      <c r="I12" s="402"/>
      <c r="J12" s="402"/>
      <c r="K12" s="402"/>
      <c r="L12" s="402"/>
    </row>
    <row r="13" spans="2:12" x14ac:dyDescent="0.25">
      <c r="B13" s="49">
        <v>4</v>
      </c>
      <c r="C13" s="99" t="s">
        <v>772</v>
      </c>
      <c r="D13" s="588">
        <v>0.03</v>
      </c>
      <c r="E13" s="527">
        <v>0.01</v>
      </c>
      <c r="F13" s="527">
        <v>5.2500000000000003E-3</v>
      </c>
      <c r="G13" s="527"/>
      <c r="H13" s="527"/>
      <c r="I13" s="402"/>
      <c r="J13" s="402"/>
      <c r="K13" s="402"/>
      <c r="L13" s="402"/>
    </row>
    <row r="14" spans="2:12" x14ac:dyDescent="0.25">
      <c r="B14" s="49">
        <v>5</v>
      </c>
      <c r="C14" s="99" t="s">
        <v>773</v>
      </c>
      <c r="D14" s="588">
        <v>0.24</v>
      </c>
      <c r="E14" s="527">
        <v>0.22</v>
      </c>
      <c r="F14" s="527">
        <v>0.11550000000000001</v>
      </c>
      <c r="G14" s="527"/>
      <c r="H14" s="527"/>
      <c r="I14" s="402"/>
      <c r="J14" s="402"/>
      <c r="K14" s="402"/>
      <c r="L14" s="402"/>
    </row>
    <row r="15" spans="2:12" x14ac:dyDescent="0.25">
      <c r="B15" s="49">
        <v>6</v>
      </c>
      <c r="C15" s="99" t="s">
        <v>209</v>
      </c>
      <c r="D15" s="588">
        <v>0.54</v>
      </c>
      <c r="E15" s="527">
        <v>0.7</v>
      </c>
      <c r="F15" s="527">
        <v>0.36749999999999999</v>
      </c>
      <c r="G15" s="527"/>
      <c r="H15" s="527"/>
      <c r="I15" s="402"/>
      <c r="J15" s="402"/>
      <c r="K15" s="402"/>
      <c r="L15" s="402"/>
    </row>
    <row r="16" spans="2:12" x14ac:dyDescent="0.25">
      <c r="B16" s="49">
        <v>7</v>
      </c>
      <c r="C16" s="100" t="s">
        <v>210</v>
      </c>
      <c r="D16" s="539">
        <f>SUM(D10:D15)</f>
        <v>2.4000000000000004</v>
      </c>
      <c r="E16" s="539">
        <f t="shared" ref="E16:H16" si="0">SUM(E10:E15)</f>
        <v>2.8100000000000005</v>
      </c>
      <c r="F16" s="539">
        <f t="shared" si="0"/>
        <v>1.47525</v>
      </c>
      <c r="G16" s="539">
        <f t="shared" si="0"/>
        <v>0</v>
      </c>
      <c r="H16" s="539">
        <f t="shared" si="0"/>
        <v>0</v>
      </c>
      <c r="I16" s="402"/>
      <c r="J16" s="402"/>
      <c r="K16" s="402"/>
      <c r="L16" s="402"/>
    </row>
    <row r="17" spans="2:12" x14ac:dyDescent="0.25">
      <c r="B17" s="49">
        <v>8</v>
      </c>
      <c r="C17" s="11" t="s">
        <v>192</v>
      </c>
      <c r="D17" s="538"/>
      <c r="E17" s="538"/>
      <c r="F17" s="538"/>
      <c r="G17" s="538"/>
      <c r="H17" s="527">
        <f>F17+G17</f>
        <v>0</v>
      </c>
      <c r="I17" s="402"/>
      <c r="J17" s="402"/>
      <c r="K17" s="402"/>
      <c r="L17" s="402"/>
    </row>
    <row r="18" spans="2:12" x14ac:dyDescent="0.25">
      <c r="B18" s="49">
        <v>9</v>
      </c>
      <c r="C18" s="31" t="s">
        <v>211</v>
      </c>
      <c r="D18" s="531">
        <f>D16-D17</f>
        <v>2.4000000000000004</v>
      </c>
      <c r="E18" s="531">
        <f t="shared" ref="E18:H18" si="1">E16-E17</f>
        <v>2.8100000000000005</v>
      </c>
      <c r="F18" s="531">
        <f t="shared" si="1"/>
        <v>1.47525</v>
      </c>
      <c r="G18" s="531">
        <f t="shared" si="1"/>
        <v>0</v>
      </c>
      <c r="H18" s="531">
        <f t="shared" si="1"/>
        <v>0</v>
      </c>
      <c r="I18" s="402"/>
      <c r="J18" s="402"/>
      <c r="K18" s="402"/>
      <c r="L18" s="402"/>
    </row>
    <row r="21" spans="2:12" ht="15.75" x14ac:dyDescent="0.25">
      <c r="C21" s="45"/>
    </row>
  </sheetData>
  <mergeCells count="3">
    <mergeCell ref="B7:B9"/>
    <mergeCell ref="C7:C9"/>
    <mergeCell ref="F7:H7"/>
  </mergeCells>
  <pageMargins left="1.02" right="0.25" top="1" bottom="1" header="0.25" footer="0.25"/>
  <pageSetup paperSize="9" scale="9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H21"/>
  <sheetViews>
    <sheetView showGridLines="0" view="pageBreakPreview" zoomScale="60" zoomScaleNormal="80" workbookViewId="0">
      <selection activeCell="F15" sqref="F15"/>
    </sheetView>
  </sheetViews>
  <sheetFormatPr defaultColWidth="9.28515625" defaultRowHeight="15" x14ac:dyDescent="0.25"/>
  <cols>
    <col min="1" max="1" width="9.28515625" style="1"/>
    <col min="2" max="2" width="5.7109375" style="71" customWidth="1"/>
    <col min="3" max="3" width="34.5703125" style="1" customWidth="1"/>
    <col min="4" max="4" width="14.42578125" style="1" customWidth="1"/>
    <col min="5" max="5" width="17.28515625" style="1" customWidth="1"/>
    <col min="6" max="6" width="12.7109375" style="1" customWidth="1"/>
    <col min="7" max="7" width="14.28515625" style="1" customWidth="1"/>
    <col min="8" max="8" width="18.28515625" style="1" customWidth="1"/>
    <col min="9" max="9" width="10.7109375" style="1" customWidth="1"/>
    <col min="10" max="10" width="12.28515625" style="1" customWidth="1"/>
    <col min="11" max="11" width="12.7109375" style="1" customWidth="1"/>
    <col min="12" max="12" width="14.42578125" style="1" customWidth="1"/>
    <col min="13" max="16384" width="9.28515625" style="1"/>
  </cols>
  <sheetData>
    <row r="2" spans="2:8" x14ac:dyDescent="0.25">
      <c r="C2" s="157"/>
      <c r="D2" s="157"/>
      <c r="E2" s="141" t="str">
        <f>Index!B2</f>
        <v>ADANI TRANSMISSION (INDIA) LIMITED</v>
      </c>
      <c r="F2" s="157"/>
      <c r="H2" s="157"/>
    </row>
    <row r="3" spans="2:8" x14ac:dyDescent="0.25">
      <c r="C3" s="409"/>
      <c r="D3" s="409"/>
      <c r="E3" s="410" t="s">
        <v>0</v>
      </c>
      <c r="F3" s="409"/>
      <c r="H3" s="409"/>
    </row>
    <row r="4" spans="2:8" x14ac:dyDescent="0.25">
      <c r="C4" s="157"/>
      <c r="D4" s="157"/>
      <c r="E4" s="68" t="s">
        <v>212</v>
      </c>
      <c r="F4" s="157"/>
      <c r="H4" s="157"/>
    </row>
    <row r="5" spans="2:8" x14ac:dyDescent="0.25">
      <c r="B5" s="68"/>
      <c r="C5" s="71"/>
      <c r="D5" s="71"/>
      <c r="E5" s="71"/>
      <c r="F5" s="71"/>
      <c r="G5" s="71"/>
      <c r="H5" s="71"/>
    </row>
    <row r="6" spans="2:8" x14ac:dyDescent="0.25">
      <c r="B6" s="68"/>
      <c r="C6" s="71"/>
      <c r="D6" s="71"/>
      <c r="E6" s="71"/>
      <c r="H6" s="68" t="s">
        <v>69</v>
      </c>
    </row>
    <row r="7" spans="2:8" x14ac:dyDescent="0.25">
      <c r="B7" s="763" t="s">
        <v>1</v>
      </c>
      <c r="C7" s="766" t="s">
        <v>70</v>
      </c>
      <c r="D7" s="415" t="s">
        <v>71</v>
      </c>
      <c r="E7" s="297" t="s">
        <v>72</v>
      </c>
      <c r="F7" s="844" t="s">
        <v>73</v>
      </c>
      <c r="G7" s="842"/>
      <c r="H7" s="842"/>
    </row>
    <row r="8" spans="2:8" ht="43.5" customHeight="1" x14ac:dyDescent="0.25">
      <c r="B8" s="845"/>
      <c r="C8" s="847"/>
      <c r="D8" s="72" t="s">
        <v>77</v>
      </c>
      <c r="E8" s="72" t="s">
        <v>77</v>
      </c>
      <c r="F8" s="72" t="s">
        <v>79</v>
      </c>
      <c r="G8" s="72" t="s">
        <v>80</v>
      </c>
      <c r="H8" s="72" t="s">
        <v>81</v>
      </c>
    </row>
    <row r="9" spans="2:8" x14ac:dyDescent="0.25">
      <c r="B9" s="846"/>
      <c r="C9" s="847"/>
      <c r="D9" s="72" t="s">
        <v>88</v>
      </c>
      <c r="E9" s="72" t="s">
        <v>89</v>
      </c>
      <c r="F9" s="72" t="s">
        <v>187</v>
      </c>
      <c r="G9" s="72" t="s">
        <v>188</v>
      </c>
      <c r="H9" s="72" t="s">
        <v>189</v>
      </c>
    </row>
    <row r="10" spans="2:8" x14ac:dyDescent="0.25">
      <c r="B10" s="49">
        <v>1</v>
      </c>
      <c r="C10" s="99" t="s">
        <v>763</v>
      </c>
      <c r="D10" s="588">
        <v>9.56</v>
      </c>
      <c r="E10" s="527">
        <v>9.26</v>
      </c>
      <c r="F10" s="527">
        <v>4.8615000000000004</v>
      </c>
      <c r="G10" s="527"/>
      <c r="H10" s="527"/>
    </row>
    <row r="11" spans="2:8" x14ac:dyDescent="0.25">
      <c r="B11" s="49">
        <v>2</v>
      </c>
      <c r="C11" s="99" t="s">
        <v>764</v>
      </c>
      <c r="D11" s="588">
        <v>0.09</v>
      </c>
      <c r="E11" s="527">
        <v>0.4</v>
      </c>
      <c r="F11" s="527">
        <v>0.21000000000000002</v>
      </c>
      <c r="G11" s="527"/>
      <c r="H11" s="527"/>
    </row>
    <row r="12" spans="2:8" x14ac:dyDescent="0.25">
      <c r="B12" s="49">
        <v>3</v>
      </c>
      <c r="C12" s="99" t="s">
        <v>765</v>
      </c>
      <c r="D12" s="588">
        <v>0.01</v>
      </c>
      <c r="E12" s="527">
        <v>0</v>
      </c>
      <c r="F12" s="527">
        <v>0</v>
      </c>
      <c r="G12" s="527"/>
      <c r="H12" s="527">
        <f t="shared" ref="H12" si="0">F12+G12</f>
        <v>0</v>
      </c>
    </row>
    <row r="13" spans="2:8" x14ac:dyDescent="0.25">
      <c r="B13" s="97">
        <v>4</v>
      </c>
      <c r="C13" s="100" t="s">
        <v>215</v>
      </c>
      <c r="D13" s="539">
        <f>SUM(D10:D12)</f>
        <v>9.66</v>
      </c>
      <c r="E13" s="539">
        <f>SUM(E10:E12)</f>
        <v>9.66</v>
      </c>
      <c r="F13" s="539">
        <f>SUM(F10:F12)</f>
        <v>5.0715000000000003</v>
      </c>
      <c r="G13" s="539">
        <f>SUM(G10:G12)</f>
        <v>0</v>
      </c>
      <c r="H13" s="539">
        <f>SUM(H10:H12)</f>
        <v>0</v>
      </c>
    </row>
    <row r="14" spans="2:8" x14ac:dyDescent="0.25">
      <c r="B14" s="49">
        <v>5</v>
      </c>
      <c r="C14" s="11" t="s">
        <v>192</v>
      </c>
      <c r="D14" s="538"/>
      <c r="E14" s="538"/>
      <c r="F14" s="538"/>
      <c r="G14" s="538"/>
      <c r="H14" s="527">
        <f>F14+G14</f>
        <v>0</v>
      </c>
    </row>
    <row r="15" spans="2:8" x14ac:dyDescent="0.25">
      <c r="B15" s="97">
        <f t="shared" ref="B15" si="1">B14+1</f>
        <v>6</v>
      </c>
      <c r="C15" s="31" t="s">
        <v>216</v>
      </c>
      <c r="D15" s="531">
        <f>D13-D14</f>
        <v>9.66</v>
      </c>
      <c r="E15" s="531">
        <f t="shared" ref="E15:H15" si="2">E13-E14</f>
        <v>9.66</v>
      </c>
      <c r="F15" s="531">
        <f t="shared" si="2"/>
        <v>5.0715000000000003</v>
      </c>
      <c r="G15" s="531">
        <f t="shared" si="2"/>
        <v>0</v>
      </c>
      <c r="H15" s="531">
        <f t="shared" si="2"/>
        <v>0</v>
      </c>
    </row>
    <row r="21" spans="3:3" ht="15.75" x14ac:dyDescent="0.25">
      <c r="C21" s="45"/>
    </row>
  </sheetData>
  <mergeCells count="3">
    <mergeCell ref="B7:B9"/>
    <mergeCell ref="C7:C9"/>
    <mergeCell ref="F7:H7"/>
  </mergeCells>
  <pageMargins left="1.02" right="0.25" top="1" bottom="1" header="0.25" footer="0.2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T21"/>
  <sheetViews>
    <sheetView showGridLines="0" view="pageBreakPreview" topLeftCell="I1" zoomScale="90" zoomScaleNormal="85" zoomScaleSheetLayoutView="90" workbookViewId="0">
      <selection activeCell="F15" sqref="F15"/>
    </sheetView>
  </sheetViews>
  <sheetFormatPr defaultColWidth="9.28515625" defaultRowHeight="15" x14ac:dyDescent="0.25"/>
  <cols>
    <col min="1" max="1" width="4.28515625" style="230" customWidth="1"/>
    <col min="2" max="2" width="6.28515625" style="230" customWidth="1"/>
    <col min="3" max="3" width="46.5703125" style="230" customWidth="1"/>
    <col min="4" max="6" width="18.42578125" style="230" customWidth="1"/>
    <col min="7" max="7" width="17.5703125" style="230" customWidth="1"/>
    <col min="8" max="8" width="15.7109375" style="230" customWidth="1"/>
    <col min="9" max="9" width="19.28515625" style="230" customWidth="1"/>
    <col min="10" max="10" width="15.7109375" style="230" customWidth="1"/>
    <col min="11" max="13" width="18.7109375" style="230" customWidth="1"/>
    <col min="14" max="14" width="20.5703125" style="230" customWidth="1"/>
    <col min="15" max="15" width="18.7109375" style="230" customWidth="1"/>
    <col min="16" max="19" width="14.5703125" style="230" customWidth="1"/>
    <col min="20" max="20" width="13.5703125" style="230" customWidth="1"/>
    <col min="21" max="16384" width="9.28515625" style="230"/>
  </cols>
  <sheetData>
    <row r="1" spans="2:20" x14ac:dyDescent="0.25">
      <c r="B1" s="281"/>
    </row>
    <row r="2" spans="2:20" x14ac:dyDescent="0.25">
      <c r="C2" s="286"/>
      <c r="D2" s="286"/>
      <c r="E2" s="286"/>
      <c r="F2" s="286"/>
      <c r="G2" s="286"/>
      <c r="H2" s="286"/>
      <c r="I2" s="286"/>
      <c r="J2" s="141" t="str">
        <f>Index!B2</f>
        <v>ADANI TRANSMISSION (INDIA) LIMITED</v>
      </c>
      <c r="K2" s="286"/>
      <c r="L2" s="286"/>
      <c r="M2" s="286"/>
      <c r="N2" s="286"/>
      <c r="O2" s="286"/>
    </row>
    <row r="3" spans="2:20" x14ac:dyDescent="0.25">
      <c r="C3" s="286"/>
      <c r="D3" s="286"/>
      <c r="E3" s="286"/>
      <c r="F3" s="286"/>
      <c r="G3" s="286"/>
      <c r="H3" s="286"/>
      <c r="I3" s="286"/>
      <c r="J3" s="299" t="s">
        <v>0</v>
      </c>
      <c r="K3" s="286"/>
      <c r="L3" s="286"/>
      <c r="M3" s="286"/>
      <c r="N3" s="286"/>
      <c r="O3" s="282"/>
    </row>
    <row r="4" spans="2:20" x14ac:dyDescent="0.25">
      <c r="C4" s="286"/>
      <c r="D4" s="286"/>
      <c r="E4" s="286"/>
      <c r="F4" s="286"/>
      <c r="G4" s="286"/>
      <c r="H4" s="286"/>
      <c r="I4" s="286"/>
      <c r="J4" s="232" t="s">
        <v>217</v>
      </c>
      <c r="K4" s="286"/>
      <c r="L4" s="286"/>
      <c r="M4" s="286"/>
      <c r="N4" s="286"/>
      <c r="O4" s="286"/>
    </row>
    <row r="5" spans="2:20" x14ac:dyDescent="0.25">
      <c r="B5" s="232"/>
      <c r="C5" s="288"/>
      <c r="D5" s="288"/>
      <c r="E5" s="288"/>
      <c r="F5" s="288"/>
      <c r="G5" s="288"/>
      <c r="H5" s="288"/>
      <c r="I5" s="288"/>
      <c r="J5" s="288"/>
      <c r="K5" s="288"/>
      <c r="L5" s="288"/>
      <c r="M5" s="288"/>
      <c r="N5" s="288"/>
      <c r="O5" s="288"/>
    </row>
    <row r="6" spans="2:20" x14ac:dyDescent="0.25">
      <c r="B6" s="232"/>
      <c r="C6" s="288"/>
      <c r="D6" s="288"/>
      <c r="E6" s="288"/>
      <c r="F6" s="288"/>
      <c r="G6" s="288"/>
      <c r="H6" s="288"/>
      <c r="I6" s="288"/>
      <c r="J6" s="288"/>
      <c r="K6" s="288"/>
      <c r="L6" s="288"/>
      <c r="M6" s="288"/>
      <c r="N6" s="288"/>
      <c r="O6" s="288"/>
    </row>
    <row r="7" spans="2:20" x14ac:dyDescent="0.25">
      <c r="B7" s="207"/>
      <c r="C7" s="233"/>
      <c r="D7" s="233"/>
      <c r="E7" s="233"/>
      <c r="F7" s="233"/>
      <c r="G7" s="233"/>
      <c r="H7" s="233"/>
      <c r="I7" s="233"/>
      <c r="J7" s="233"/>
      <c r="K7" s="233"/>
      <c r="L7" s="233"/>
      <c r="M7" s="233"/>
    </row>
    <row r="8" spans="2:20" x14ac:dyDescent="0.25">
      <c r="S8" s="283" t="s">
        <v>69</v>
      </c>
    </row>
    <row r="9" spans="2:20" s="278" customFormat="1" x14ac:dyDescent="0.2">
      <c r="B9" s="848" t="s">
        <v>1</v>
      </c>
      <c r="C9" s="851" t="s">
        <v>70</v>
      </c>
      <c r="D9" s="768" t="s">
        <v>71</v>
      </c>
      <c r="E9" s="769"/>
      <c r="F9" s="770"/>
      <c r="G9" s="768" t="s">
        <v>72</v>
      </c>
      <c r="H9" s="769"/>
      <c r="I9" s="770"/>
      <c r="J9" s="768" t="s">
        <v>73</v>
      </c>
      <c r="K9" s="769"/>
      <c r="L9" s="769"/>
      <c r="M9" s="769"/>
      <c r="N9" s="770"/>
      <c r="O9" s="761" t="s">
        <v>74</v>
      </c>
      <c r="P9" s="761"/>
      <c r="Q9" s="761"/>
      <c r="R9" s="761"/>
      <c r="S9" s="761"/>
      <c r="T9" s="761" t="s">
        <v>75</v>
      </c>
    </row>
    <row r="10" spans="2:20" s="278" customFormat="1" ht="28.5" x14ac:dyDescent="0.2">
      <c r="B10" s="849"/>
      <c r="C10" s="851"/>
      <c r="D10" s="412" t="s">
        <v>76</v>
      </c>
      <c r="E10" s="412" t="s">
        <v>77</v>
      </c>
      <c r="F10" s="412" t="s">
        <v>78</v>
      </c>
      <c r="G10" s="412" t="s">
        <v>76</v>
      </c>
      <c r="H10" s="412" t="s">
        <v>77</v>
      </c>
      <c r="I10" s="412" t="s">
        <v>78</v>
      </c>
      <c r="J10" s="412" t="s">
        <v>76</v>
      </c>
      <c r="K10" s="412" t="s">
        <v>79</v>
      </c>
      <c r="L10" s="412" t="s">
        <v>80</v>
      </c>
      <c r="M10" s="412" t="s">
        <v>81</v>
      </c>
      <c r="N10" s="412" t="s">
        <v>82</v>
      </c>
      <c r="O10" s="412" t="s">
        <v>83</v>
      </c>
      <c r="P10" s="412" t="s">
        <v>84</v>
      </c>
      <c r="Q10" s="412" t="s">
        <v>85</v>
      </c>
      <c r="R10" s="412" t="s">
        <v>86</v>
      </c>
      <c r="S10" s="412" t="s">
        <v>87</v>
      </c>
      <c r="T10" s="761"/>
    </row>
    <row r="11" spans="2:20" s="278" customFormat="1" x14ac:dyDescent="0.2">
      <c r="B11" s="850"/>
      <c r="C11" s="852"/>
      <c r="D11" s="412" t="s">
        <v>88</v>
      </c>
      <c r="E11" s="412" t="s">
        <v>89</v>
      </c>
      <c r="F11" s="412" t="s">
        <v>90</v>
      </c>
      <c r="G11" s="412" t="s">
        <v>91</v>
      </c>
      <c r="H11" s="412" t="s">
        <v>92</v>
      </c>
      <c r="I11" s="412" t="s">
        <v>93</v>
      </c>
      <c r="J11" s="412" t="s">
        <v>94</v>
      </c>
      <c r="K11" s="412" t="s">
        <v>95</v>
      </c>
      <c r="L11" s="412" t="s">
        <v>96</v>
      </c>
      <c r="M11" s="412" t="s">
        <v>97</v>
      </c>
      <c r="N11" s="412" t="s">
        <v>98</v>
      </c>
      <c r="O11" s="412" t="s">
        <v>99</v>
      </c>
      <c r="P11" s="412" t="s">
        <v>99</v>
      </c>
      <c r="Q11" s="412" t="s">
        <v>99</v>
      </c>
      <c r="R11" s="412" t="s">
        <v>99</v>
      </c>
      <c r="S11" s="412" t="s">
        <v>99</v>
      </c>
      <c r="T11" s="762"/>
    </row>
    <row r="12" spans="2:20" s="286" customFormat="1" x14ac:dyDescent="0.2">
      <c r="B12" s="284">
        <v>1</v>
      </c>
      <c r="C12" s="285" t="s">
        <v>218</v>
      </c>
      <c r="D12" s="527">
        <v>0</v>
      </c>
      <c r="E12" s="527">
        <v>0.17</v>
      </c>
      <c r="F12" s="527">
        <f>E12-D12</f>
        <v>0.17</v>
      </c>
      <c r="G12" s="527">
        <v>0</v>
      </c>
      <c r="H12" s="527">
        <v>0.02</v>
      </c>
      <c r="I12" s="527">
        <f>H12-G12</f>
        <v>0.02</v>
      </c>
      <c r="J12" s="527">
        <v>0</v>
      </c>
      <c r="K12" s="527">
        <v>0</v>
      </c>
      <c r="L12" s="527">
        <v>0</v>
      </c>
      <c r="M12" s="741">
        <f>K12+L12</f>
        <v>0</v>
      </c>
      <c r="N12" s="527">
        <f>M12-J12</f>
        <v>0</v>
      </c>
      <c r="O12" s="741">
        <v>19</v>
      </c>
      <c r="P12" s="636">
        <v>0</v>
      </c>
      <c r="Q12" s="636">
        <v>0</v>
      </c>
      <c r="R12" s="636">
        <v>0</v>
      </c>
      <c r="S12" s="636">
        <v>0</v>
      </c>
      <c r="T12" s="285"/>
    </row>
    <row r="13" spans="2:20" s="286" customFormat="1" x14ac:dyDescent="0.2">
      <c r="B13" s="284"/>
      <c r="C13" s="285"/>
      <c r="D13" s="527"/>
      <c r="E13" s="527"/>
      <c r="F13" s="527"/>
      <c r="G13" s="527"/>
      <c r="H13" s="527"/>
      <c r="I13" s="527"/>
      <c r="J13" s="527"/>
      <c r="K13" s="527"/>
      <c r="L13" s="527"/>
      <c r="M13" s="741"/>
      <c r="N13" s="741"/>
      <c r="O13" s="741"/>
      <c r="P13" s="741"/>
      <c r="Q13" s="741"/>
      <c r="R13" s="741"/>
      <c r="S13" s="741"/>
      <c r="T13" s="285"/>
    </row>
    <row r="14" spans="2:20" s="286" customFormat="1" x14ac:dyDescent="0.2">
      <c r="B14" s="284">
        <f>B12+1</f>
        <v>2</v>
      </c>
      <c r="C14" s="287" t="s">
        <v>219</v>
      </c>
      <c r="D14" s="636">
        <v>0</v>
      </c>
      <c r="E14" s="636">
        <v>0.17</v>
      </c>
      <c r="F14" s="527">
        <f>E14-D14</f>
        <v>0.17</v>
      </c>
      <c r="G14" s="636">
        <v>0</v>
      </c>
      <c r="H14" s="636">
        <v>0.02</v>
      </c>
      <c r="I14" s="527">
        <f>H14-G14</f>
        <v>0.02</v>
      </c>
      <c r="J14" s="636">
        <v>0</v>
      </c>
      <c r="K14" s="636">
        <v>0</v>
      </c>
      <c r="L14" s="636">
        <v>0</v>
      </c>
      <c r="M14" s="741">
        <f>K14+L14</f>
        <v>0</v>
      </c>
      <c r="N14" s="527">
        <f>M14-J14</f>
        <v>0</v>
      </c>
      <c r="O14" s="636">
        <v>19</v>
      </c>
      <c r="P14" s="636">
        <v>0</v>
      </c>
      <c r="Q14" s="636">
        <v>0</v>
      </c>
      <c r="R14" s="636">
        <v>0</v>
      </c>
      <c r="S14" s="636">
        <v>0</v>
      </c>
      <c r="T14" s="285"/>
    </row>
    <row r="15" spans="2:20" s="286" customFormat="1" x14ac:dyDescent="0.2">
      <c r="B15" s="284">
        <f t="shared" ref="B15:B16" si="0">B14+1</f>
        <v>3</v>
      </c>
      <c r="C15" s="287" t="s">
        <v>220</v>
      </c>
      <c r="D15" s="636">
        <v>0</v>
      </c>
      <c r="E15" s="636">
        <v>0</v>
      </c>
      <c r="F15" s="527">
        <f>E15-D15</f>
        <v>0</v>
      </c>
      <c r="G15" s="636">
        <v>0</v>
      </c>
      <c r="H15" s="636">
        <v>0</v>
      </c>
      <c r="I15" s="527">
        <f>H15-G15</f>
        <v>0</v>
      </c>
      <c r="J15" s="636">
        <v>0</v>
      </c>
      <c r="K15" s="636">
        <v>0</v>
      </c>
      <c r="L15" s="636">
        <v>0</v>
      </c>
      <c r="M15" s="741">
        <f>K15+L15</f>
        <v>0</v>
      </c>
      <c r="N15" s="527">
        <f>M15-J15</f>
        <v>0</v>
      </c>
      <c r="O15" s="636">
        <v>0</v>
      </c>
      <c r="P15" s="636">
        <v>0</v>
      </c>
      <c r="Q15" s="636">
        <v>0</v>
      </c>
      <c r="R15" s="636">
        <v>0</v>
      </c>
      <c r="S15" s="636">
        <v>0</v>
      </c>
      <c r="T15" s="285"/>
    </row>
    <row r="16" spans="2:20" s="286" customFormat="1" x14ac:dyDescent="0.2">
      <c r="B16" s="284">
        <f t="shared" si="0"/>
        <v>4</v>
      </c>
      <c r="C16" s="287" t="s">
        <v>221</v>
      </c>
      <c r="D16" s="636">
        <f>D14+D15</f>
        <v>0</v>
      </c>
      <c r="E16" s="636">
        <f t="shared" ref="E16:S16" si="1">E14+E15</f>
        <v>0.17</v>
      </c>
      <c r="F16" s="636">
        <f t="shared" si="1"/>
        <v>0.17</v>
      </c>
      <c r="G16" s="636">
        <f>G14+G15</f>
        <v>0</v>
      </c>
      <c r="H16" s="636">
        <f t="shared" ref="H16" si="2">H14+H15</f>
        <v>0.02</v>
      </c>
      <c r="I16" s="636">
        <f t="shared" ref="I16" si="3">I14+I15</f>
        <v>0.02</v>
      </c>
      <c r="J16" s="636">
        <f>J14+J15</f>
        <v>0</v>
      </c>
      <c r="K16" s="636">
        <f t="shared" ref="K16" si="4">K14+K15</f>
        <v>0</v>
      </c>
      <c r="L16" s="636">
        <f t="shared" si="1"/>
        <v>0</v>
      </c>
      <c r="M16" s="636">
        <f t="shared" si="1"/>
        <v>0</v>
      </c>
      <c r="N16" s="636">
        <f t="shared" si="1"/>
        <v>0</v>
      </c>
      <c r="O16" s="636">
        <f t="shared" si="1"/>
        <v>19</v>
      </c>
      <c r="P16" s="636">
        <f t="shared" si="1"/>
        <v>0</v>
      </c>
      <c r="Q16" s="636">
        <f t="shared" si="1"/>
        <v>0</v>
      </c>
      <c r="R16" s="636">
        <f t="shared" si="1"/>
        <v>0</v>
      </c>
      <c r="S16" s="636">
        <f t="shared" si="1"/>
        <v>0</v>
      </c>
      <c r="T16" s="285"/>
    </row>
    <row r="17" spans="2:15" s="282" customFormat="1" x14ac:dyDescent="0.2">
      <c r="B17" s="288"/>
      <c r="C17" s="289"/>
      <c r="D17" s="289"/>
      <c r="E17" s="289"/>
      <c r="F17" s="289"/>
      <c r="G17" s="290"/>
      <c r="H17" s="291"/>
      <c r="I17" s="291"/>
      <c r="J17" s="291"/>
      <c r="K17" s="291"/>
      <c r="L17" s="291"/>
      <c r="M17" s="291"/>
      <c r="N17" s="291"/>
      <c r="O17" s="291"/>
    </row>
    <row r="18" spans="2:15" x14ac:dyDescent="0.25">
      <c r="B18" s="278" t="s">
        <v>120</v>
      </c>
    </row>
    <row r="19" spans="2:15" x14ac:dyDescent="0.25">
      <c r="B19" s="278"/>
      <c r="C19" s="230" t="s">
        <v>222</v>
      </c>
    </row>
    <row r="21" spans="2:15" ht="15.75" x14ac:dyDescent="0.25">
      <c r="C21" s="648"/>
    </row>
  </sheetData>
  <mergeCells count="7">
    <mergeCell ref="T9:T11"/>
    <mergeCell ref="B9:B11"/>
    <mergeCell ref="C9:C11"/>
    <mergeCell ref="G9:I9"/>
    <mergeCell ref="J9:N9"/>
    <mergeCell ref="D9:F9"/>
    <mergeCell ref="O9:S9"/>
  </mergeCells>
  <pageMargins left="1.02" right="0.25" top="1" bottom="1" header="0.25" footer="0.25"/>
  <pageSetup paperSize="9" scale="74" fitToWidth="2" orientation="landscape" r:id="rId1"/>
  <headerFooter alignWithMargins="0"/>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A187"/>
  <sheetViews>
    <sheetView showGridLines="0" view="pageBreakPreview" zoomScale="50" zoomScaleNormal="70" zoomScaleSheetLayoutView="50" workbookViewId="0">
      <selection activeCell="F15" sqref="F15"/>
    </sheetView>
  </sheetViews>
  <sheetFormatPr defaultColWidth="9.28515625" defaultRowHeight="15" x14ac:dyDescent="0.25"/>
  <cols>
    <col min="1" max="1" width="4.5703125" style="22" customWidth="1"/>
    <col min="2" max="2" width="42.28515625" style="22" customWidth="1"/>
    <col min="3" max="5" width="15.7109375" style="22" customWidth="1"/>
    <col min="6" max="6" width="20.28515625" style="22" customWidth="1"/>
    <col min="7" max="7" width="20.7109375" style="22" customWidth="1"/>
    <col min="8" max="8" width="14.28515625" style="22" customWidth="1"/>
    <col min="9" max="13" width="15.42578125" style="22" customWidth="1"/>
    <col min="14" max="17" width="16.42578125" style="22" customWidth="1"/>
    <col min="18" max="18" width="21.28515625" style="22" customWidth="1"/>
    <col min="19" max="19" width="16.5703125" style="22" customWidth="1"/>
    <col min="20" max="20" width="14" style="22" customWidth="1"/>
    <col min="21" max="23" width="12.7109375" style="22" customWidth="1"/>
    <col min="24" max="24" width="15.28515625" style="22" customWidth="1"/>
    <col min="25" max="25" width="12.5703125" style="22" customWidth="1"/>
    <col min="26" max="26" width="13.42578125" style="22" customWidth="1"/>
    <col min="27" max="27" width="13.5703125" style="22" customWidth="1"/>
    <col min="28" max="16384" width="9.28515625" style="22"/>
  </cols>
  <sheetData>
    <row r="1" spans="2:27" ht="15.75" customHeight="1" x14ac:dyDescent="0.25"/>
    <row r="2" spans="2:27" ht="15" customHeight="1" x14ac:dyDescent="0.25">
      <c r="C2" s="117"/>
      <c r="D2" s="117"/>
      <c r="E2" s="117"/>
      <c r="F2" s="117"/>
      <c r="G2" s="141" t="str">
        <f>Index!B2</f>
        <v>ADANI TRANSMISSION (INDIA) LIMITED</v>
      </c>
      <c r="H2" s="117"/>
      <c r="I2" s="117"/>
      <c r="J2" s="117"/>
      <c r="K2" s="117"/>
      <c r="L2" s="141"/>
      <c r="M2" s="141"/>
      <c r="N2" s="141"/>
      <c r="O2" s="141"/>
      <c r="P2" s="141"/>
      <c r="Q2" s="141"/>
      <c r="R2" s="141"/>
    </row>
    <row r="3" spans="2:27" ht="15" customHeight="1" x14ac:dyDescent="0.25">
      <c r="C3" s="118"/>
      <c r="D3" s="118"/>
      <c r="E3" s="118"/>
      <c r="F3" s="118"/>
      <c r="G3" s="299" t="s">
        <v>0</v>
      </c>
      <c r="H3" s="118"/>
      <c r="I3" s="118"/>
      <c r="J3" s="118"/>
      <c r="K3" s="118"/>
      <c r="L3" s="142"/>
      <c r="M3" s="142"/>
      <c r="N3" s="142"/>
      <c r="O3" s="142"/>
      <c r="P3" s="142"/>
      <c r="Q3" s="142"/>
      <c r="R3" s="142"/>
      <c r="S3" s="23"/>
      <c r="T3" s="23"/>
      <c r="U3" s="23"/>
      <c r="V3" s="23"/>
    </row>
    <row r="4" spans="2:27" ht="15" customHeight="1" x14ac:dyDescent="0.25">
      <c r="C4" s="119"/>
      <c r="D4" s="119"/>
      <c r="E4" s="119"/>
      <c r="F4" s="119"/>
      <c r="G4" s="121" t="s">
        <v>223</v>
      </c>
      <c r="H4" s="119"/>
      <c r="I4" s="119"/>
      <c r="J4" s="119"/>
      <c r="K4" s="119"/>
      <c r="L4" s="109"/>
      <c r="M4" s="109"/>
      <c r="N4" s="109"/>
      <c r="O4" s="109"/>
      <c r="P4" s="109"/>
      <c r="Q4" s="109"/>
      <c r="R4" s="109"/>
      <c r="S4" s="23"/>
      <c r="T4" s="23"/>
      <c r="U4" s="23"/>
      <c r="V4" s="23"/>
    </row>
    <row r="5" spans="2:27" x14ac:dyDescent="0.25">
      <c r="B5" s="24"/>
      <c r="C5" s="53"/>
      <c r="D5" s="53"/>
      <c r="E5" s="53"/>
      <c r="F5" s="23"/>
      <c r="G5" s="23"/>
      <c r="H5" s="23"/>
      <c r="I5" s="23"/>
      <c r="J5" s="23"/>
      <c r="K5" s="23"/>
      <c r="L5" s="23"/>
      <c r="M5" s="23"/>
      <c r="N5" s="23"/>
      <c r="O5" s="23"/>
      <c r="P5" s="23"/>
      <c r="Q5" s="23"/>
      <c r="R5" s="23"/>
      <c r="S5" s="23"/>
      <c r="T5" s="23"/>
      <c r="U5" s="23"/>
      <c r="V5" s="23"/>
      <c r="W5" s="23"/>
      <c r="X5" s="23"/>
      <c r="Y5" s="23"/>
      <c r="Z5" s="23"/>
      <c r="AA5" s="23"/>
    </row>
    <row r="6" spans="2:27" ht="15.75" customHeight="1" x14ac:dyDescent="0.25">
      <c r="B6" s="53" t="s">
        <v>224</v>
      </c>
      <c r="F6" s="23"/>
      <c r="G6" s="23"/>
      <c r="H6" s="23"/>
      <c r="I6" s="23"/>
      <c r="J6" s="23"/>
      <c r="K6" s="23"/>
      <c r="L6" s="23"/>
      <c r="M6" s="23"/>
      <c r="N6" s="23"/>
      <c r="O6" s="23"/>
      <c r="P6" s="23"/>
      <c r="Q6" s="23"/>
      <c r="R6" s="23"/>
      <c r="S6" s="23"/>
      <c r="T6" s="23"/>
      <c r="U6" s="23"/>
      <c r="V6" s="23"/>
      <c r="W6" s="23"/>
      <c r="X6" s="23"/>
      <c r="Y6" s="23"/>
      <c r="Z6" s="23"/>
      <c r="AA6" s="23"/>
    </row>
    <row r="7" spans="2:27" x14ac:dyDescent="0.25">
      <c r="B7" s="24"/>
      <c r="C7" s="24"/>
      <c r="D7" s="24"/>
      <c r="E7" s="24"/>
      <c r="F7" s="23"/>
      <c r="G7" s="23"/>
      <c r="H7" s="23"/>
      <c r="I7" s="23"/>
      <c r="J7" s="23"/>
      <c r="K7" s="23"/>
      <c r="L7" s="23"/>
      <c r="M7" s="23"/>
      <c r="R7" s="54" t="s">
        <v>69</v>
      </c>
      <c r="S7" s="54"/>
      <c r="T7" s="54"/>
      <c r="U7" s="54"/>
      <c r="V7" s="54"/>
      <c r="W7" s="54"/>
      <c r="X7" s="23"/>
      <c r="Y7" s="23"/>
      <c r="Z7" s="23"/>
    </row>
    <row r="8" spans="2:27" s="101" customFormat="1" ht="13.9" customHeight="1" x14ac:dyDescent="0.2">
      <c r="B8" s="859" t="s">
        <v>225</v>
      </c>
      <c r="C8" s="859" t="s">
        <v>226</v>
      </c>
      <c r="D8" s="859" t="s">
        <v>227</v>
      </c>
      <c r="E8" s="859" t="s">
        <v>228</v>
      </c>
      <c r="F8" s="859" t="s">
        <v>229</v>
      </c>
      <c r="G8" s="861" t="s">
        <v>230</v>
      </c>
      <c r="H8" s="862"/>
      <c r="I8" s="863"/>
      <c r="J8" s="861" t="s">
        <v>231</v>
      </c>
      <c r="K8" s="862"/>
      <c r="L8" s="863"/>
      <c r="M8" s="856" t="s">
        <v>232</v>
      </c>
      <c r="N8" s="856"/>
      <c r="O8" s="856"/>
      <c r="P8" s="856"/>
      <c r="Q8" s="856"/>
      <c r="R8" s="856"/>
      <c r="S8" s="856"/>
    </row>
    <row r="9" spans="2:27" s="101" customFormat="1" x14ac:dyDescent="0.2">
      <c r="B9" s="867"/>
      <c r="C9" s="867"/>
      <c r="D9" s="867"/>
      <c r="E9" s="867"/>
      <c r="F9" s="867"/>
      <c r="G9" s="857" t="s">
        <v>233</v>
      </c>
      <c r="H9" s="857" t="s">
        <v>234</v>
      </c>
      <c r="I9" s="857" t="s">
        <v>235</v>
      </c>
      <c r="J9" s="857" t="s">
        <v>233</v>
      </c>
      <c r="K9" s="857" t="s">
        <v>234</v>
      </c>
      <c r="L9" s="857" t="s">
        <v>130</v>
      </c>
      <c r="M9" s="857" t="s">
        <v>236</v>
      </c>
      <c r="N9" s="859" t="s">
        <v>237</v>
      </c>
      <c r="O9" s="853" t="s">
        <v>238</v>
      </c>
      <c r="P9" s="854"/>
      <c r="Q9" s="854"/>
      <c r="R9" s="854"/>
      <c r="S9" s="855"/>
    </row>
    <row r="10" spans="2:27" s="101" customFormat="1" ht="42" customHeight="1" x14ac:dyDescent="0.2">
      <c r="B10" s="860"/>
      <c r="C10" s="860"/>
      <c r="D10" s="860"/>
      <c r="E10" s="860"/>
      <c r="F10" s="860"/>
      <c r="G10" s="858"/>
      <c r="H10" s="858"/>
      <c r="I10" s="858"/>
      <c r="J10" s="858"/>
      <c r="K10" s="858"/>
      <c r="L10" s="858"/>
      <c r="M10" s="858"/>
      <c r="N10" s="860"/>
      <c r="O10" s="455" t="s">
        <v>239</v>
      </c>
      <c r="P10" s="455" t="s">
        <v>240</v>
      </c>
      <c r="Q10" s="455" t="s">
        <v>241</v>
      </c>
      <c r="R10" s="455" t="s">
        <v>242</v>
      </c>
      <c r="S10" s="455" t="s">
        <v>243</v>
      </c>
    </row>
    <row r="11" spans="2:27" x14ac:dyDescent="0.25">
      <c r="B11" s="55" t="s">
        <v>71</v>
      </c>
      <c r="C11" s="32"/>
      <c r="D11" s="32"/>
      <c r="E11" s="32"/>
      <c r="F11" s="32"/>
      <c r="G11" s="32"/>
      <c r="H11" s="32"/>
      <c r="I11" s="32"/>
      <c r="J11" s="32"/>
      <c r="K11" s="32"/>
      <c r="L11" s="32"/>
      <c r="M11" s="32"/>
      <c r="N11" s="32"/>
      <c r="O11" s="32"/>
      <c r="P11" s="32"/>
      <c r="Q11" s="32"/>
      <c r="R11" s="102"/>
      <c r="S11" s="32"/>
    </row>
    <row r="12" spans="2:27" x14ac:dyDescent="0.25">
      <c r="B12" s="103" t="s">
        <v>244</v>
      </c>
      <c r="C12" s="32"/>
      <c r="D12" s="32"/>
      <c r="E12" s="32"/>
      <c r="F12" s="32"/>
      <c r="G12" s="32"/>
      <c r="H12" s="32"/>
      <c r="I12" s="32"/>
      <c r="J12" s="32"/>
      <c r="K12" s="32"/>
      <c r="L12" s="32"/>
      <c r="M12" s="32"/>
      <c r="N12" s="32"/>
      <c r="O12" s="32"/>
      <c r="P12" s="32"/>
      <c r="Q12" s="32"/>
      <c r="R12" s="104"/>
      <c r="S12" s="32"/>
    </row>
    <row r="13" spans="2:27" x14ac:dyDescent="0.25">
      <c r="B13" s="105" t="s">
        <v>245</v>
      </c>
      <c r="C13" s="32"/>
      <c r="D13" s="32"/>
      <c r="E13" s="32"/>
      <c r="F13" s="32"/>
      <c r="G13" s="32"/>
      <c r="H13" s="32"/>
      <c r="I13" s="32"/>
      <c r="J13" s="32"/>
      <c r="K13" s="32"/>
      <c r="L13" s="32"/>
      <c r="M13" s="32"/>
      <c r="N13" s="32"/>
      <c r="O13" s="32"/>
      <c r="P13" s="32"/>
      <c r="Q13" s="32"/>
      <c r="R13" s="104"/>
      <c r="S13" s="32"/>
    </row>
    <row r="14" spans="2:27" x14ac:dyDescent="0.25">
      <c r="B14" s="32" t="s">
        <v>246</v>
      </c>
      <c r="C14" s="32"/>
      <c r="D14" s="32"/>
      <c r="E14" s="32"/>
      <c r="F14" s="32"/>
      <c r="G14" s="32"/>
      <c r="H14" s="32"/>
      <c r="I14" s="32"/>
      <c r="J14" s="32"/>
      <c r="K14" s="32"/>
      <c r="L14" s="32"/>
      <c r="M14" s="32"/>
      <c r="N14" s="32"/>
      <c r="O14" s="32"/>
      <c r="P14" s="32"/>
      <c r="Q14" s="32"/>
      <c r="R14" s="104"/>
      <c r="S14" s="32"/>
    </row>
    <row r="15" spans="2:27" x14ac:dyDescent="0.25">
      <c r="B15" s="32" t="s">
        <v>246</v>
      </c>
      <c r="C15" s="32"/>
      <c r="D15" s="32"/>
      <c r="E15" s="32"/>
      <c r="F15" s="32"/>
      <c r="G15" s="32"/>
      <c r="H15" s="32"/>
      <c r="I15" s="32"/>
      <c r="J15" s="32"/>
      <c r="K15" s="32"/>
      <c r="L15" s="32"/>
      <c r="M15" s="32"/>
      <c r="N15" s="32"/>
      <c r="O15" s="32"/>
      <c r="P15" s="32"/>
      <c r="Q15" s="32"/>
      <c r="R15" s="104"/>
      <c r="S15" s="32"/>
    </row>
    <row r="16" spans="2:27" x14ac:dyDescent="0.25">
      <c r="B16" s="105" t="s">
        <v>247</v>
      </c>
      <c r="C16" s="32"/>
      <c r="D16" s="32"/>
      <c r="E16" s="32"/>
      <c r="F16" s="32"/>
      <c r="G16" s="32"/>
      <c r="H16" s="32"/>
      <c r="I16" s="32"/>
      <c r="J16" s="32"/>
      <c r="K16" s="32"/>
      <c r="L16" s="32"/>
      <c r="M16" s="32"/>
      <c r="N16" s="32"/>
      <c r="O16" s="32"/>
      <c r="P16" s="32"/>
      <c r="Q16" s="32"/>
      <c r="R16" s="104"/>
      <c r="S16" s="32"/>
    </row>
    <row r="17" spans="2:19" x14ac:dyDescent="0.25">
      <c r="B17" s="32" t="s">
        <v>246</v>
      </c>
      <c r="C17" s="32"/>
      <c r="D17" s="32"/>
      <c r="E17" s="32"/>
      <c r="F17" s="32"/>
      <c r="G17" s="32"/>
      <c r="H17" s="32"/>
      <c r="I17" s="32"/>
      <c r="J17" s="32"/>
      <c r="K17" s="32"/>
      <c r="L17" s="32"/>
      <c r="M17" s="32"/>
      <c r="N17" s="32"/>
      <c r="O17" s="32"/>
      <c r="P17" s="32"/>
      <c r="Q17" s="32"/>
      <c r="R17" s="104"/>
      <c r="S17" s="32"/>
    </row>
    <row r="18" spans="2:19" x14ac:dyDescent="0.25">
      <c r="B18" s="32" t="s">
        <v>246</v>
      </c>
      <c r="C18" s="32"/>
      <c r="D18" s="32"/>
      <c r="E18" s="32"/>
      <c r="F18" s="32"/>
      <c r="G18" s="32"/>
      <c r="H18" s="32"/>
      <c r="I18" s="32"/>
      <c r="J18" s="32"/>
      <c r="K18" s="32"/>
      <c r="L18" s="32"/>
      <c r="M18" s="32"/>
      <c r="N18" s="32"/>
      <c r="O18" s="32"/>
      <c r="P18" s="32"/>
      <c r="Q18" s="32"/>
      <c r="R18" s="104"/>
      <c r="S18" s="32"/>
    </row>
    <row r="19" spans="2:19" x14ac:dyDescent="0.25">
      <c r="B19" s="55" t="s">
        <v>248</v>
      </c>
      <c r="C19" s="32"/>
      <c r="D19" s="32"/>
      <c r="E19" s="32"/>
      <c r="F19" s="32"/>
      <c r="G19" s="32"/>
      <c r="H19" s="32"/>
      <c r="I19" s="32"/>
      <c r="J19" s="32"/>
      <c r="K19" s="32"/>
      <c r="L19" s="32"/>
      <c r="M19" s="32"/>
      <c r="N19" s="32">
        <v>0.17</v>
      </c>
      <c r="O19" s="32"/>
      <c r="P19" s="32"/>
      <c r="Q19" s="32"/>
      <c r="R19" s="104"/>
      <c r="S19" s="32"/>
    </row>
    <row r="20" spans="2:19" x14ac:dyDescent="0.25">
      <c r="B20" s="32" t="s">
        <v>246</v>
      </c>
      <c r="C20" s="32"/>
      <c r="D20" s="32"/>
      <c r="E20" s="32"/>
      <c r="F20" s="32"/>
      <c r="G20" s="32"/>
      <c r="H20" s="32"/>
      <c r="I20" s="32"/>
      <c r="J20" s="32"/>
      <c r="K20" s="32"/>
      <c r="L20" s="32"/>
      <c r="M20" s="32"/>
      <c r="N20" s="32"/>
      <c r="O20" s="32"/>
      <c r="P20" s="32"/>
      <c r="Q20" s="32"/>
      <c r="R20" s="104"/>
      <c r="S20" s="32"/>
    </row>
    <row r="21" spans="2:19" ht="15.75" x14ac:dyDescent="0.25">
      <c r="B21" s="32" t="s">
        <v>246</v>
      </c>
      <c r="C21" s="646"/>
      <c r="D21" s="32"/>
      <c r="E21" s="32"/>
      <c r="F21" s="32"/>
      <c r="G21" s="32"/>
      <c r="H21" s="32"/>
      <c r="I21" s="32"/>
      <c r="J21" s="32"/>
      <c r="K21" s="32"/>
      <c r="L21" s="32"/>
      <c r="M21" s="32"/>
      <c r="N21" s="32"/>
      <c r="O21" s="32"/>
      <c r="P21" s="32"/>
      <c r="Q21" s="32"/>
      <c r="R21" s="104"/>
      <c r="S21" s="32"/>
    </row>
    <row r="22" spans="2:19" x14ac:dyDescent="0.25">
      <c r="B22" s="32"/>
      <c r="C22" s="32"/>
      <c r="D22" s="32"/>
      <c r="E22" s="32"/>
      <c r="F22" s="32"/>
      <c r="G22" s="32"/>
      <c r="H22" s="32"/>
      <c r="I22" s="32"/>
      <c r="J22" s="32"/>
      <c r="K22" s="32"/>
      <c r="L22" s="32"/>
      <c r="M22" s="32"/>
      <c r="N22" s="32"/>
      <c r="O22" s="32"/>
      <c r="P22" s="32"/>
      <c r="Q22" s="32"/>
      <c r="R22" s="104"/>
      <c r="S22" s="32"/>
    </row>
    <row r="23" spans="2:19" x14ac:dyDescent="0.25">
      <c r="B23" s="55" t="s">
        <v>72</v>
      </c>
      <c r="C23" s="55"/>
      <c r="D23" s="55"/>
      <c r="E23" s="55"/>
      <c r="F23" s="55"/>
      <c r="G23" s="55"/>
      <c r="H23" s="55"/>
      <c r="I23" s="55"/>
      <c r="J23" s="55"/>
      <c r="K23" s="55"/>
      <c r="L23" s="55"/>
      <c r="M23" s="55"/>
      <c r="N23" s="55"/>
      <c r="O23" s="55"/>
      <c r="P23" s="55"/>
      <c r="Q23" s="55"/>
      <c r="R23" s="106"/>
      <c r="S23" s="32"/>
    </row>
    <row r="24" spans="2:19" x14ac:dyDescent="0.25">
      <c r="B24" s="103" t="s">
        <v>244</v>
      </c>
      <c r="C24" s="55"/>
      <c r="D24" s="55"/>
      <c r="E24" s="55"/>
      <c r="F24" s="55"/>
      <c r="G24" s="55"/>
      <c r="H24" s="55"/>
      <c r="I24" s="55"/>
      <c r="J24" s="55"/>
      <c r="K24" s="55"/>
      <c r="L24" s="55"/>
      <c r="M24" s="55"/>
      <c r="N24" s="55"/>
      <c r="O24" s="55"/>
      <c r="P24" s="55"/>
      <c r="Q24" s="55"/>
      <c r="R24" s="106"/>
      <c r="S24" s="32"/>
    </row>
    <row r="25" spans="2:19" x14ac:dyDescent="0.25">
      <c r="B25" s="105" t="s">
        <v>245</v>
      </c>
      <c r="C25" s="55"/>
      <c r="D25" s="55"/>
      <c r="E25" s="55"/>
      <c r="F25" s="55"/>
      <c r="G25" s="55"/>
      <c r="H25" s="55"/>
      <c r="I25" s="55"/>
      <c r="J25" s="55"/>
      <c r="K25" s="55"/>
      <c r="L25" s="55"/>
      <c r="M25" s="55"/>
      <c r="N25" s="55"/>
      <c r="O25" s="55"/>
      <c r="P25" s="55"/>
      <c r="Q25" s="55"/>
      <c r="R25" s="106"/>
      <c r="S25" s="32"/>
    </row>
    <row r="26" spans="2:19" x14ac:dyDescent="0.25">
      <c r="B26" s="32" t="s">
        <v>246</v>
      </c>
      <c r="C26" s="55"/>
      <c r="D26" s="55"/>
      <c r="E26" s="55"/>
      <c r="F26" s="55"/>
      <c r="G26" s="55"/>
      <c r="H26" s="55"/>
      <c r="I26" s="55"/>
      <c r="J26" s="55"/>
      <c r="K26" s="55"/>
      <c r="L26" s="55"/>
      <c r="M26" s="55"/>
      <c r="N26" s="55"/>
      <c r="O26" s="55"/>
      <c r="P26" s="55"/>
      <c r="Q26" s="55"/>
      <c r="R26" s="106"/>
      <c r="S26" s="32"/>
    </row>
    <row r="27" spans="2:19" x14ac:dyDescent="0.25">
      <c r="B27" s="32" t="s">
        <v>246</v>
      </c>
      <c r="C27" s="55"/>
      <c r="D27" s="55"/>
      <c r="E27" s="55"/>
      <c r="F27" s="55"/>
      <c r="G27" s="55"/>
      <c r="H27" s="55"/>
      <c r="I27" s="55"/>
      <c r="J27" s="55"/>
      <c r="K27" s="55"/>
      <c r="L27" s="55"/>
      <c r="M27" s="55"/>
      <c r="N27" s="55"/>
      <c r="O27" s="55"/>
      <c r="P27" s="55"/>
      <c r="Q27" s="55"/>
      <c r="R27" s="106"/>
      <c r="S27" s="32"/>
    </row>
    <row r="28" spans="2:19" x14ac:dyDescent="0.25">
      <c r="B28" s="105" t="s">
        <v>247</v>
      </c>
      <c r="C28" s="55"/>
      <c r="D28" s="55"/>
      <c r="E28" s="55"/>
      <c r="F28" s="55"/>
      <c r="G28" s="55"/>
      <c r="H28" s="55"/>
      <c r="I28" s="55"/>
      <c r="J28" s="55"/>
      <c r="K28" s="55"/>
      <c r="L28" s="55"/>
      <c r="M28" s="55"/>
      <c r="N28" s="55"/>
      <c r="O28" s="55"/>
      <c r="P28" s="55"/>
      <c r="Q28" s="55"/>
      <c r="R28" s="106"/>
      <c r="S28" s="32"/>
    </row>
    <row r="29" spans="2:19" x14ac:dyDescent="0.25">
      <c r="B29" s="32" t="s">
        <v>246</v>
      </c>
      <c r="C29" s="55"/>
      <c r="D29" s="55"/>
      <c r="E29" s="55"/>
      <c r="F29" s="55"/>
      <c r="G29" s="55"/>
      <c r="H29" s="55"/>
      <c r="I29" s="55"/>
      <c r="J29" s="55"/>
      <c r="K29" s="55"/>
      <c r="L29" s="55"/>
      <c r="M29" s="55"/>
      <c r="N29" s="55"/>
      <c r="O29" s="55"/>
      <c r="P29" s="55"/>
      <c r="Q29" s="55"/>
      <c r="R29" s="106"/>
      <c r="S29" s="32"/>
    </row>
    <row r="30" spans="2:19" x14ac:dyDescent="0.25">
      <c r="B30" s="32" t="s">
        <v>246</v>
      </c>
      <c r="C30" s="55"/>
      <c r="D30" s="55"/>
      <c r="E30" s="55"/>
      <c r="F30" s="55"/>
      <c r="G30" s="55"/>
      <c r="H30" s="55"/>
      <c r="I30" s="55"/>
      <c r="J30" s="55"/>
      <c r="K30" s="55"/>
      <c r="L30" s="55"/>
      <c r="M30" s="55"/>
      <c r="N30" s="55"/>
      <c r="O30" s="55"/>
      <c r="P30" s="55"/>
      <c r="Q30" s="55"/>
      <c r="R30" s="106"/>
      <c r="S30" s="32"/>
    </row>
    <row r="31" spans="2:19" x14ac:dyDescent="0.25">
      <c r="B31" s="55" t="s">
        <v>248</v>
      </c>
      <c r="C31" s="55"/>
      <c r="D31" s="55"/>
      <c r="E31" s="55"/>
      <c r="F31" s="55"/>
      <c r="G31" s="55"/>
      <c r="H31" s="55"/>
      <c r="I31" s="55"/>
      <c r="J31" s="55"/>
      <c r="K31" s="55"/>
      <c r="L31" s="55"/>
      <c r="M31" s="55"/>
      <c r="N31" s="32">
        <v>0.02</v>
      </c>
      <c r="O31" s="55"/>
      <c r="P31" s="55"/>
      <c r="Q31" s="55"/>
      <c r="R31" s="106"/>
      <c r="S31" s="32"/>
    </row>
    <row r="32" spans="2:19" x14ac:dyDescent="0.25">
      <c r="B32" s="32" t="s">
        <v>246</v>
      </c>
      <c r="C32" s="32"/>
      <c r="D32" s="32"/>
      <c r="E32" s="32"/>
      <c r="F32" s="32"/>
      <c r="G32" s="32"/>
      <c r="H32" s="32"/>
      <c r="I32" s="32"/>
      <c r="J32" s="32"/>
      <c r="K32" s="32"/>
      <c r="L32" s="32"/>
      <c r="M32" s="32"/>
      <c r="N32" s="32"/>
      <c r="O32" s="32"/>
      <c r="P32" s="32"/>
      <c r="Q32" s="32"/>
      <c r="R32" s="104"/>
      <c r="S32" s="32"/>
    </row>
    <row r="33" spans="2:19" x14ac:dyDescent="0.25">
      <c r="B33" s="32" t="s">
        <v>246</v>
      </c>
      <c r="C33" s="32"/>
      <c r="D33" s="32"/>
      <c r="E33" s="32"/>
      <c r="F33" s="32"/>
      <c r="G33" s="32"/>
      <c r="H33" s="32"/>
      <c r="I33" s="32"/>
      <c r="J33" s="32"/>
      <c r="K33" s="32"/>
      <c r="L33" s="32"/>
      <c r="M33" s="32"/>
      <c r="N33" s="32"/>
      <c r="O33" s="32"/>
      <c r="P33" s="32"/>
      <c r="Q33" s="32"/>
      <c r="R33" s="104"/>
      <c r="S33" s="32"/>
    </row>
    <row r="34" spans="2:19" x14ac:dyDescent="0.25">
      <c r="B34" s="47"/>
      <c r="C34" s="32"/>
      <c r="D34" s="32"/>
      <c r="E34" s="32"/>
      <c r="F34" s="32"/>
      <c r="G34" s="32"/>
      <c r="H34" s="32"/>
      <c r="I34" s="32"/>
      <c r="J34" s="32"/>
      <c r="K34" s="32"/>
      <c r="L34" s="32"/>
      <c r="M34" s="32"/>
      <c r="N34" s="32"/>
      <c r="O34" s="32"/>
      <c r="P34" s="32"/>
      <c r="Q34" s="32"/>
      <c r="R34" s="104"/>
      <c r="S34" s="32"/>
    </row>
    <row r="35" spans="2:19" x14ac:dyDescent="0.25">
      <c r="B35" s="103" t="s">
        <v>73</v>
      </c>
      <c r="C35" s="32"/>
      <c r="D35" s="32"/>
      <c r="E35" s="32"/>
      <c r="F35" s="32"/>
      <c r="G35" s="32"/>
      <c r="H35" s="32"/>
      <c r="I35" s="32"/>
      <c r="J35" s="32"/>
      <c r="K35" s="32"/>
      <c r="L35" s="32"/>
      <c r="M35" s="32"/>
      <c r="N35" s="32"/>
      <c r="O35" s="32"/>
      <c r="P35" s="32"/>
      <c r="Q35" s="32"/>
      <c r="R35" s="104"/>
      <c r="S35" s="32"/>
    </row>
    <row r="36" spans="2:19" x14ac:dyDescent="0.25">
      <c r="B36" s="103" t="s">
        <v>244</v>
      </c>
      <c r="C36" s="32"/>
      <c r="D36" s="32"/>
      <c r="E36" s="32"/>
      <c r="F36" s="32"/>
      <c r="G36" s="32"/>
      <c r="H36" s="32"/>
      <c r="I36" s="32"/>
      <c r="J36" s="32"/>
      <c r="K36" s="32"/>
      <c r="L36" s="32"/>
      <c r="M36" s="32"/>
      <c r="N36" s="32"/>
      <c r="O36" s="32"/>
      <c r="P36" s="32"/>
      <c r="Q36" s="32"/>
      <c r="R36" s="104"/>
      <c r="S36" s="32"/>
    </row>
    <row r="37" spans="2:19" x14ac:dyDescent="0.25">
      <c r="B37" s="105" t="s">
        <v>245</v>
      </c>
      <c r="C37" s="32"/>
      <c r="D37" s="32"/>
      <c r="E37" s="32"/>
      <c r="F37" s="32"/>
      <c r="G37" s="32"/>
      <c r="H37" s="32"/>
      <c r="I37" s="32"/>
      <c r="J37" s="32"/>
      <c r="K37" s="32"/>
      <c r="L37" s="32"/>
      <c r="M37" s="32"/>
      <c r="N37" s="32"/>
      <c r="O37" s="32"/>
      <c r="P37" s="32"/>
      <c r="Q37" s="32"/>
      <c r="R37" s="104"/>
      <c r="S37" s="32"/>
    </row>
    <row r="38" spans="2:19" x14ac:dyDescent="0.25">
      <c r="B38" s="32" t="s">
        <v>246</v>
      </c>
      <c r="C38" s="32"/>
      <c r="D38" s="32"/>
      <c r="E38" s="32"/>
      <c r="F38" s="32"/>
      <c r="G38" s="32"/>
      <c r="H38" s="32"/>
      <c r="I38" s="32"/>
      <c r="J38" s="32"/>
      <c r="K38" s="32"/>
      <c r="L38" s="32"/>
      <c r="M38" s="32"/>
      <c r="N38" s="32"/>
      <c r="O38" s="32"/>
      <c r="P38" s="32"/>
      <c r="Q38" s="32"/>
      <c r="R38" s="104"/>
      <c r="S38" s="32"/>
    </row>
    <row r="39" spans="2:19" x14ac:dyDescent="0.25">
      <c r="B39" s="32" t="s">
        <v>246</v>
      </c>
      <c r="C39" s="32"/>
      <c r="D39" s="32"/>
      <c r="E39" s="32"/>
      <c r="F39" s="32"/>
      <c r="G39" s="32"/>
      <c r="H39" s="32"/>
      <c r="I39" s="32"/>
      <c r="J39" s="32"/>
      <c r="K39" s="32"/>
      <c r="L39" s="32"/>
      <c r="M39" s="32"/>
      <c r="N39" s="32"/>
      <c r="O39" s="32"/>
      <c r="P39" s="32"/>
      <c r="Q39" s="32"/>
      <c r="R39" s="104"/>
      <c r="S39" s="32"/>
    </row>
    <row r="40" spans="2:19" x14ac:dyDescent="0.25">
      <c r="B40" s="105" t="s">
        <v>247</v>
      </c>
      <c r="C40" s="32"/>
      <c r="D40" s="32"/>
      <c r="E40" s="32"/>
      <c r="F40" s="32"/>
      <c r="G40" s="32"/>
      <c r="H40" s="32"/>
      <c r="I40" s="32"/>
      <c r="J40" s="32"/>
      <c r="K40" s="32"/>
      <c r="L40" s="32"/>
      <c r="M40" s="32"/>
      <c r="N40" s="32"/>
      <c r="O40" s="32"/>
      <c r="P40" s="32"/>
      <c r="Q40" s="32"/>
      <c r="R40" s="104"/>
      <c r="S40" s="32"/>
    </row>
    <row r="41" spans="2:19" x14ac:dyDescent="0.25">
      <c r="B41" s="32" t="s">
        <v>246</v>
      </c>
      <c r="C41" s="32"/>
      <c r="D41" s="32"/>
      <c r="E41" s="32"/>
      <c r="F41" s="32"/>
      <c r="G41" s="32"/>
      <c r="H41" s="32"/>
      <c r="I41" s="32"/>
      <c r="J41" s="32"/>
      <c r="K41" s="32"/>
      <c r="L41" s="32"/>
      <c r="M41" s="32"/>
      <c r="N41" s="32"/>
      <c r="O41" s="32"/>
      <c r="P41" s="32"/>
      <c r="Q41" s="32"/>
      <c r="R41" s="104"/>
      <c r="S41" s="32"/>
    </row>
    <row r="42" spans="2:19" x14ac:dyDescent="0.25">
      <c r="B42" s="32" t="s">
        <v>246</v>
      </c>
      <c r="C42" s="32"/>
      <c r="D42" s="32"/>
      <c r="E42" s="32"/>
      <c r="F42" s="32"/>
      <c r="G42" s="32"/>
      <c r="H42" s="32"/>
      <c r="I42" s="32"/>
      <c r="J42" s="32"/>
      <c r="K42" s="32"/>
      <c r="L42" s="32"/>
      <c r="M42" s="32"/>
      <c r="N42" s="32"/>
      <c r="O42" s="32"/>
      <c r="P42" s="32"/>
      <c r="Q42" s="32"/>
      <c r="R42" s="104"/>
      <c r="S42" s="32"/>
    </row>
    <row r="43" spans="2:19" x14ac:dyDescent="0.25">
      <c r="B43" s="55" t="s">
        <v>248</v>
      </c>
      <c r="C43" s="32"/>
      <c r="D43" s="32"/>
      <c r="E43" s="32"/>
      <c r="F43" s="32"/>
      <c r="G43" s="32"/>
      <c r="H43" s="32"/>
      <c r="I43" s="32"/>
      <c r="J43" s="32"/>
      <c r="K43" s="32"/>
      <c r="L43" s="32"/>
      <c r="M43" s="32"/>
      <c r="N43" s="32"/>
      <c r="O43" s="32"/>
      <c r="P43" s="32"/>
      <c r="Q43" s="32"/>
      <c r="R43" s="104"/>
      <c r="S43" s="32"/>
    </row>
    <row r="44" spans="2:19" x14ac:dyDescent="0.25">
      <c r="B44" s="32" t="s">
        <v>246</v>
      </c>
      <c r="C44" s="32"/>
      <c r="D44" s="32"/>
      <c r="E44" s="32"/>
      <c r="F44" s="32"/>
      <c r="G44" s="32"/>
      <c r="H44" s="32"/>
      <c r="I44" s="32"/>
      <c r="J44" s="32"/>
      <c r="K44" s="32"/>
      <c r="L44" s="32"/>
      <c r="M44" s="32"/>
      <c r="N44" s="32"/>
      <c r="O44" s="32"/>
      <c r="P44" s="32"/>
      <c r="Q44" s="32"/>
      <c r="R44" s="104"/>
      <c r="S44" s="32"/>
    </row>
    <row r="45" spans="2:19" x14ac:dyDescent="0.25">
      <c r="B45" s="32" t="s">
        <v>246</v>
      </c>
      <c r="C45" s="32"/>
      <c r="D45" s="32"/>
      <c r="E45" s="32"/>
      <c r="F45" s="32"/>
      <c r="G45" s="32"/>
      <c r="H45" s="32"/>
      <c r="I45" s="32"/>
      <c r="J45" s="32"/>
      <c r="K45" s="32"/>
      <c r="L45" s="32"/>
      <c r="M45" s="32"/>
      <c r="N45" s="32"/>
      <c r="O45" s="32"/>
      <c r="P45" s="32"/>
      <c r="Q45" s="32"/>
      <c r="R45" s="104"/>
      <c r="S45" s="32"/>
    </row>
    <row r="46" spans="2:19" x14ac:dyDescent="0.25">
      <c r="B46" s="47"/>
      <c r="C46" s="32"/>
      <c r="D46" s="32"/>
      <c r="E46" s="32"/>
      <c r="F46" s="32"/>
      <c r="G46" s="32"/>
      <c r="H46" s="32"/>
      <c r="I46" s="32"/>
      <c r="J46" s="32"/>
      <c r="K46" s="32"/>
      <c r="L46" s="32"/>
      <c r="M46" s="32"/>
      <c r="N46" s="32"/>
      <c r="O46" s="32"/>
      <c r="P46" s="32"/>
      <c r="Q46" s="32"/>
      <c r="R46" s="104"/>
      <c r="S46" s="32"/>
    </row>
    <row r="47" spans="2:19" x14ac:dyDescent="0.25">
      <c r="B47" s="103" t="s">
        <v>83</v>
      </c>
      <c r="C47" s="32"/>
      <c r="D47" s="32"/>
      <c r="E47" s="32"/>
      <c r="F47" s="32"/>
      <c r="G47" s="32"/>
      <c r="H47" s="32"/>
      <c r="I47" s="32"/>
      <c r="J47" s="32"/>
      <c r="K47" s="32"/>
      <c r="L47" s="32"/>
      <c r="M47" s="32"/>
      <c r="N47" s="32"/>
      <c r="O47" s="32"/>
      <c r="P47" s="32"/>
      <c r="Q47" s="32"/>
      <c r="R47" s="104"/>
      <c r="S47" s="32"/>
    </row>
    <row r="48" spans="2:19" x14ac:dyDescent="0.25">
      <c r="B48" s="103" t="s">
        <v>244</v>
      </c>
      <c r="C48" s="32"/>
      <c r="D48" s="32"/>
      <c r="E48" s="32"/>
      <c r="F48" s="32"/>
      <c r="G48" s="32"/>
      <c r="H48" s="32"/>
      <c r="I48" s="32"/>
      <c r="J48" s="32"/>
      <c r="K48" s="32"/>
      <c r="L48" s="32"/>
      <c r="M48" s="32"/>
      <c r="N48" s="32"/>
      <c r="O48" s="32"/>
      <c r="P48" s="32"/>
      <c r="Q48" s="32"/>
      <c r="R48" s="104"/>
      <c r="S48" s="32"/>
    </row>
    <row r="49" spans="2:19" x14ac:dyDescent="0.25">
      <c r="B49" s="105" t="s">
        <v>245</v>
      </c>
      <c r="C49" s="32"/>
      <c r="D49" s="32"/>
      <c r="E49" s="32"/>
      <c r="F49" s="32"/>
      <c r="G49" s="32"/>
      <c r="H49" s="32"/>
      <c r="I49" s="32"/>
      <c r="J49" s="32"/>
      <c r="K49" s="32"/>
      <c r="L49" s="32"/>
      <c r="M49" s="32"/>
      <c r="N49" s="32"/>
      <c r="O49" s="32"/>
      <c r="P49" s="32"/>
      <c r="Q49" s="32"/>
      <c r="R49" s="104"/>
      <c r="S49" s="32"/>
    </row>
    <row r="50" spans="2:19" x14ac:dyDescent="0.25">
      <c r="B50" s="32" t="s">
        <v>246</v>
      </c>
      <c r="C50" s="32"/>
      <c r="D50" s="32"/>
      <c r="E50" s="32"/>
      <c r="F50" s="32"/>
      <c r="G50" s="32"/>
      <c r="H50" s="32"/>
      <c r="I50" s="32"/>
      <c r="J50" s="32"/>
      <c r="K50" s="32"/>
      <c r="L50" s="32"/>
      <c r="M50" s="32"/>
      <c r="N50" s="32"/>
      <c r="O50" s="32"/>
      <c r="P50" s="32"/>
      <c r="Q50" s="32"/>
      <c r="R50" s="104"/>
      <c r="S50" s="32"/>
    </row>
    <row r="51" spans="2:19" x14ac:dyDescent="0.25">
      <c r="B51" s="32" t="s">
        <v>246</v>
      </c>
      <c r="C51" s="32"/>
      <c r="D51" s="32"/>
      <c r="E51" s="32"/>
      <c r="F51" s="32"/>
      <c r="G51" s="32"/>
      <c r="H51" s="32"/>
      <c r="I51" s="32"/>
      <c r="J51" s="32"/>
      <c r="K51" s="32"/>
      <c r="L51" s="32"/>
      <c r="M51" s="32"/>
      <c r="N51" s="32"/>
      <c r="O51" s="32"/>
      <c r="P51" s="32"/>
      <c r="Q51" s="32"/>
      <c r="R51" s="104"/>
      <c r="S51" s="32"/>
    </row>
    <row r="52" spans="2:19" x14ac:dyDescent="0.25">
      <c r="B52" s="105" t="s">
        <v>247</v>
      </c>
      <c r="C52" s="32"/>
      <c r="D52" s="32"/>
      <c r="E52" s="32"/>
      <c r="F52" s="32"/>
      <c r="G52" s="32"/>
      <c r="H52" s="32"/>
      <c r="I52" s="32"/>
      <c r="J52" s="32"/>
      <c r="K52" s="32"/>
      <c r="L52" s="32"/>
      <c r="M52" s="32"/>
      <c r="N52" s="32"/>
      <c r="O52" s="32"/>
      <c r="P52" s="32"/>
      <c r="Q52" s="32"/>
      <c r="R52" s="104"/>
      <c r="S52" s="32"/>
    </row>
    <row r="53" spans="2:19" x14ac:dyDescent="0.25">
      <c r="B53" s="32" t="s">
        <v>246</v>
      </c>
      <c r="C53" s="32"/>
      <c r="D53" s="32"/>
      <c r="E53" s="32"/>
      <c r="F53" s="32"/>
      <c r="G53" s="32"/>
      <c r="H53" s="32"/>
      <c r="I53" s="32"/>
      <c r="J53" s="32"/>
      <c r="K53" s="32"/>
      <c r="L53" s="32"/>
      <c r="M53" s="32"/>
      <c r="N53" s="32"/>
      <c r="O53" s="32"/>
      <c r="P53" s="32"/>
      <c r="Q53" s="32"/>
      <c r="R53" s="104"/>
      <c r="S53" s="32"/>
    </row>
    <row r="54" spans="2:19" x14ac:dyDescent="0.25">
      <c r="B54" s="32" t="s">
        <v>246</v>
      </c>
      <c r="C54" s="32"/>
      <c r="D54" s="32"/>
      <c r="E54" s="32"/>
      <c r="F54" s="32"/>
      <c r="G54" s="32"/>
      <c r="H54" s="32"/>
      <c r="I54" s="32"/>
      <c r="J54" s="32"/>
      <c r="K54" s="32"/>
      <c r="L54" s="32"/>
      <c r="M54" s="32"/>
      <c r="N54" s="32"/>
      <c r="O54" s="32"/>
      <c r="P54" s="32"/>
      <c r="Q54" s="32"/>
      <c r="R54" s="104"/>
      <c r="S54" s="32"/>
    </row>
    <row r="55" spans="2:19" x14ac:dyDescent="0.25">
      <c r="B55" s="55" t="s">
        <v>248</v>
      </c>
      <c r="C55" s="32"/>
      <c r="D55" s="32"/>
      <c r="E55" s="32"/>
      <c r="F55" s="32" t="s">
        <v>780</v>
      </c>
      <c r="G55" s="32"/>
      <c r="H55" s="32"/>
      <c r="I55" s="32"/>
      <c r="J55" s="32"/>
      <c r="K55" s="32"/>
      <c r="L55" s="32"/>
      <c r="M55" s="32"/>
      <c r="N55" s="627">
        <v>19</v>
      </c>
      <c r="O55" s="32"/>
      <c r="P55" s="32"/>
      <c r="Q55" s="32"/>
      <c r="R55" s="104"/>
      <c r="S55" s="32"/>
    </row>
    <row r="56" spans="2:19" x14ac:dyDescent="0.25">
      <c r="B56" s="32" t="s">
        <v>246</v>
      </c>
      <c r="C56" s="32"/>
      <c r="D56" s="32"/>
      <c r="E56" s="32"/>
      <c r="F56" s="32"/>
      <c r="G56" s="32"/>
      <c r="H56" s="32"/>
      <c r="I56" s="32"/>
      <c r="J56" s="32"/>
      <c r="K56" s="32"/>
      <c r="L56" s="32"/>
      <c r="M56" s="32"/>
      <c r="N56" s="32"/>
      <c r="O56" s="32"/>
      <c r="P56" s="32"/>
      <c r="Q56" s="32"/>
      <c r="R56" s="104"/>
      <c r="S56" s="32"/>
    </row>
    <row r="57" spans="2:19" x14ac:dyDescent="0.25">
      <c r="B57" s="32" t="s">
        <v>246</v>
      </c>
      <c r="C57" s="32"/>
      <c r="D57" s="32"/>
      <c r="E57" s="32"/>
      <c r="F57" s="32"/>
      <c r="G57" s="32"/>
      <c r="H57" s="32"/>
      <c r="I57" s="32"/>
      <c r="J57" s="32"/>
      <c r="K57" s="32"/>
      <c r="L57" s="32"/>
      <c r="M57" s="32"/>
      <c r="N57" s="32"/>
      <c r="O57" s="32"/>
      <c r="P57" s="32"/>
      <c r="Q57" s="32"/>
      <c r="R57" s="104"/>
      <c r="S57" s="32"/>
    </row>
    <row r="58" spans="2:19" x14ac:dyDescent="0.25">
      <c r="B58" s="47"/>
      <c r="C58" s="32"/>
      <c r="D58" s="32"/>
      <c r="E58" s="32"/>
      <c r="F58" s="32"/>
      <c r="G58" s="32"/>
      <c r="H58" s="32"/>
      <c r="I58" s="32"/>
      <c r="J58" s="32"/>
      <c r="K58" s="32"/>
      <c r="L58" s="32"/>
      <c r="M58" s="32"/>
      <c r="N58" s="32"/>
      <c r="O58" s="32"/>
      <c r="P58" s="32"/>
      <c r="Q58" s="32"/>
      <c r="R58" s="104"/>
      <c r="S58" s="32"/>
    </row>
    <row r="59" spans="2:19" x14ac:dyDescent="0.25">
      <c r="B59" s="103" t="s">
        <v>84</v>
      </c>
      <c r="C59" s="32"/>
      <c r="D59" s="32"/>
      <c r="E59" s="32"/>
      <c r="F59" s="32"/>
      <c r="G59" s="32"/>
      <c r="H59" s="32"/>
      <c r="I59" s="32"/>
      <c r="J59" s="32"/>
      <c r="K59" s="32"/>
      <c r="L59" s="32"/>
      <c r="M59" s="32"/>
      <c r="N59" s="32"/>
      <c r="O59" s="32"/>
      <c r="P59" s="32"/>
      <c r="Q59" s="32"/>
      <c r="R59" s="104"/>
      <c r="S59" s="32"/>
    </row>
    <row r="60" spans="2:19" x14ac:dyDescent="0.25">
      <c r="B60" s="103" t="s">
        <v>244</v>
      </c>
      <c r="C60" s="32"/>
      <c r="D60" s="32"/>
      <c r="E60" s="32"/>
      <c r="F60" s="32"/>
      <c r="G60" s="32"/>
      <c r="H60" s="32"/>
      <c r="I60" s="32"/>
      <c r="J60" s="32"/>
      <c r="K60" s="32"/>
      <c r="L60" s="32"/>
      <c r="M60" s="32"/>
      <c r="N60" s="32"/>
      <c r="O60" s="32"/>
      <c r="P60" s="32"/>
      <c r="Q60" s="32"/>
      <c r="R60" s="104"/>
      <c r="S60" s="32"/>
    </row>
    <row r="61" spans="2:19" x14ac:dyDescent="0.25">
      <c r="B61" s="105" t="s">
        <v>245</v>
      </c>
      <c r="C61" s="32"/>
      <c r="D61" s="32"/>
      <c r="E61" s="32"/>
      <c r="F61" s="32"/>
      <c r="G61" s="32"/>
      <c r="H61" s="32"/>
      <c r="I61" s="32"/>
      <c r="J61" s="32"/>
      <c r="K61" s="32"/>
      <c r="L61" s="32"/>
      <c r="M61" s="32"/>
      <c r="N61" s="32"/>
      <c r="O61" s="32"/>
      <c r="P61" s="32"/>
      <c r="Q61" s="32"/>
      <c r="R61" s="104"/>
      <c r="S61" s="32"/>
    </row>
    <row r="62" spans="2:19" x14ac:dyDescent="0.25">
      <c r="B62" s="32" t="s">
        <v>246</v>
      </c>
      <c r="C62" s="32"/>
      <c r="D62" s="32"/>
      <c r="E62" s="32"/>
      <c r="F62" s="32"/>
      <c r="G62" s="32"/>
      <c r="H62" s="32"/>
      <c r="I62" s="32"/>
      <c r="J62" s="32"/>
      <c r="K62" s="32"/>
      <c r="L62" s="32"/>
      <c r="M62" s="32"/>
      <c r="N62" s="32"/>
      <c r="O62" s="32"/>
      <c r="P62" s="32"/>
      <c r="Q62" s="32"/>
      <c r="R62" s="104"/>
      <c r="S62" s="32"/>
    </row>
    <row r="63" spans="2:19" x14ac:dyDescent="0.25">
      <c r="B63" s="32" t="s">
        <v>246</v>
      </c>
      <c r="C63" s="32"/>
      <c r="D63" s="32"/>
      <c r="E63" s="32"/>
      <c r="F63" s="32"/>
      <c r="G63" s="32"/>
      <c r="H63" s="32"/>
      <c r="I63" s="32"/>
      <c r="J63" s="32"/>
      <c r="K63" s="32"/>
      <c r="L63" s="32"/>
      <c r="M63" s="32"/>
      <c r="N63" s="32"/>
      <c r="O63" s="32"/>
      <c r="P63" s="32"/>
      <c r="Q63" s="32"/>
      <c r="R63" s="104"/>
      <c r="S63" s="32"/>
    </row>
    <row r="64" spans="2:19" x14ac:dyDescent="0.25">
      <c r="B64" s="105" t="s">
        <v>247</v>
      </c>
      <c r="C64" s="32"/>
      <c r="D64" s="32"/>
      <c r="E64" s="32"/>
      <c r="F64" s="32"/>
      <c r="G64" s="32"/>
      <c r="H64" s="32"/>
      <c r="I64" s="32"/>
      <c r="J64" s="32"/>
      <c r="K64" s="32"/>
      <c r="L64" s="32"/>
      <c r="M64" s="32"/>
      <c r="N64" s="32"/>
      <c r="O64" s="32"/>
      <c r="P64" s="32"/>
      <c r="Q64" s="32"/>
      <c r="R64" s="104"/>
      <c r="S64" s="32"/>
    </row>
    <row r="65" spans="2:19" x14ac:dyDescent="0.25">
      <c r="B65" s="32" t="s">
        <v>246</v>
      </c>
      <c r="C65" s="32"/>
      <c r="D65" s="32"/>
      <c r="E65" s="32"/>
      <c r="F65" s="32"/>
      <c r="G65" s="32"/>
      <c r="H65" s="32"/>
      <c r="I65" s="32"/>
      <c r="J65" s="32"/>
      <c r="K65" s="32"/>
      <c r="L65" s="32"/>
      <c r="M65" s="32"/>
      <c r="N65" s="32"/>
      <c r="O65" s="32"/>
      <c r="P65" s="32"/>
      <c r="Q65" s="32"/>
      <c r="R65" s="104"/>
      <c r="S65" s="32"/>
    </row>
    <row r="66" spans="2:19" x14ac:dyDescent="0.25">
      <c r="B66" s="32" t="s">
        <v>246</v>
      </c>
      <c r="C66" s="32"/>
      <c r="D66" s="32"/>
      <c r="E66" s="32"/>
      <c r="F66" s="32"/>
      <c r="G66" s="32"/>
      <c r="H66" s="32"/>
      <c r="I66" s="32"/>
      <c r="J66" s="32"/>
      <c r="K66" s="32"/>
      <c r="L66" s="32"/>
      <c r="M66" s="32"/>
      <c r="N66" s="32"/>
      <c r="O66" s="32"/>
      <c r="P66" s="32"/>
      <c r="Q66" s="32"/>
      <c r="R66" s="104"/>
      <c r="S66" s="32"/>
    </row>
    <row r="67" spans="2:19" x14ac:dyDescent="0.25">
      <c r="B67" s="55" t="s">
        <v>248</v>
      </c>
      <c r="C67" s="32"/>
      <c r="D67" s="32"/>
      <c r="E67" s="32"/>
      <c r="F67" s="32"/>
      <c r="G67" s="32"/>
      <c r="H67" s="32"/>
      <c r="I67" s="32"/>
      <c r="J67" s="32"/>
      <c r="K67" s="32"/>
      <c r="L67" s="32"/>
      <c r="M67" s="32"/>
      <c r="N67" s="32"/>
      <c r="O67" s="32"/>
      <c r="P67" s="32"/>
      <c r="Q67" s="32"/>
      <c r="R67" s="104"/>
      <c r="S67" s="32"/>
    </row>
    <row r="68" spans="2:19" x14ac:dyDescent="0.25">
      <c r="B68" s="32" t="s">
        <v>246</v>
      </c>
      <c r="C68" s="32"/>
      <c r="D68" s="32"/>
      <c r="E68" s="32"/>
      <c r="F68" s="32"/>
      <c r="G68" s="32"/>
      <c r="H68" s="32"/>
      <c r="I68" s="32"/>
      <c r="J68" s="32"/>
      <c r="K68" s="32"/>
      <c r="L68" s="32"/>
      <c r="M68" s="32"/>
      <c r="N68" s="32"/>
      <c r="O68" s="32"/>
      <c r="P68" s="32"/>
      <c r="Q68" s="32"/>
      <c r="R68" s="104"/>
      <c r="S68" s="32"/>
    </row>
    <row r="69" spans="2:19" x14ac:dyDescent="0.25">
      <c r="B69" s="32" t="s">
        <v>246</v>
      </c>
      <c r="C69" s="32"/>
      <c r="D69" s="32"/>
      <c r="E69" s="32"/>
      <c r="F69" s="32"/>
      <c r="G69" s="32"/>
      <c r="H69" s="32"/>
      <c r="I69" s="32"/>
      <c r="J69" s="32"/>
      <c r="K69" s="32"/>
      <c r="L69" s="32"/>
      <c r="M69" s="32"/>
      <c r="N69" s="32"/>
      <c r="O69" s="32"/>
      <c r="P69" s="32"/>
      <c r="Q69" s="32"/>
      <c r="R69" s="104"/>
      <c r="S69" s="32"/>
    </row>
    <row r="70" spans="2:19" x14ac:dyDescent="0.25">
      <c r="B70" s="47"/>
      <c r="C70" s="32"/>
      <c r="D70" s="32"/>
      <c r="E70" s="32"/>
      <c r="F70" s="32"/>
      <c r="G70" s="32"/>
      <c r="H70" s="32"/>
      <c r="I70" s="32"/>
      <c r="J70" s="32"/>
      <c r="K70" s="32"/>
      <c r="L70" s="32"/>
      <c r="M70" s="32"/>
      <c r="N70" s="32"/>
      <c r="O70" s="32"/>
      <c r="P70" s="32"/>
      <c r="Q70" s="32"/>
      <c r="R70" s="104"/>
      <c r="S70" s="32"/>
    </row>
    <row r="71" spans="2:19" x14ac:dyDescent="0.25">
      <c r="B71" s="103" t="s">
        <v>85</v>
      </c>
      <c r="C71" s="32"/>
      <c r="D71" s="32"/>
      <c r="E71" s="32"/>
      <c r="F71" s="32"/>
      <c r="G71" s="32"/>
      <c r="H71" s="32"/>
      <c r="I71" s="32"/>
      <c r="J71" s="32"/>
      <c r="K71" s="32"/>
      <c r="L71" s="32"/>
      <c r="M71" s="32"/>
      <c r="N71" s="32"/>
      <c r="O71" s="32"/>
      <c r="P71" s="32"/>
      <c r="Q71" s="32"/>
      <c r="R71" s="104"/>
      <c r="S71" s="32"/>
    </row>
    <row r="72" spans="2:19" x14ac:dyDescent="0.25">
      <c r="B72" s="103" t="s">
        <v>244</v>
      </c>
      <c r="C72" s="32"/>
      <c r="D72" s="32"/>
      <c r="E72" s="32"/>
      <c r="F72" s="32"/>
      <c r="G72" s="32"/>
      <c r="H72" s="32"/>
      <c r="I72" s="32"/>
      <c r="J72" s="32"/>
      <c r="K72" s="32"/>
      <c r="L72" s="32"/>
      <c r="M72" s="32"/>
      <c r="N72" s="32"/>
      <c r="O72" s="32"/>
      <c r="P72" s="32"/>
      <c r="Q72" s="32"/>
      <c r="R72" s="104"/>
      <c r="S72" s="32"/>
    </row>
    <row r="73" spans="2:19" x14ac:dyDescent="0.25">
      <c r="B73" s="105" t="s">
        <v>245</v>
      </c>
      <c r="C73" s="32"/>
      <c r="D73" s="32"/>
      <c r="E73" s="32"/>
      <c r="F73" s="32"/>
      <c r="G73" s="32"/>
      <c r="H73" s="32"/>
      <c r="I73" s="32"/>
      <c r="J73" s="32"/>
      <c r="K73" s="32"/>
      <c r="L73" s="32"/>
      <c r="M73" s="32"/>
      <c r="N73" s="32"/>
      <c r="O73" s="32"/>
      <c r="P73" s="32"/>
      <c r="Q73" s="32"/>
      <c r="R73" s="104"/>
      <c r="S73" s="32"/>
    </row>
    <row r="74" spans="2:19" x14ac:dyDescent="0.25">
      <c r="B74" s="32" t="s">
        <v>246</v>
      </c>
      <c r="C74" s="32"/>
      <c r="D74" s="32"/>
      <c r="E74" s="32"/>
      <c r="F74" s="32"/>
      <c r="G74" s="32"/>
      <c r="H74" s="32"/>
      <c r="I74" s="32"/>
      <c r="J74" s="32"/>
      <c r="K74" s="32"/>
      <c r="L74" s="32"/>
      <c r="M74" s="32"/>
      <c r="N74" s="32"/>
      <c r="O74" s="32"/>
      <c r="P74" s="32"/>
      <c r="Q74" s="32"/>
      <c r="R74" s="104"/>
      <c r="S74" s="32"/>
    </row>
    <row r="75" spans="2:19" x14ac:dyDescent="0.25">
      <c r="B75" s="32" t="s">
        <v>246</v>
      </c>
      <c r="C75" s="32"/>
      <c r="D75" s="32"/>
      <c r="E75" s="32"/>
      <c r="F75" s="32"/>
      <c r="G75" s="32"/>
      <c r="H75" s="32"/>
      <c r="I75" s="32"/>
      <c r="J75" s="32"/>
      <c r="K75" s="32"/>
      <c r="L75" s="32"/>
      <c r="M75" s="32"/>
      <c r="N75" s="32"/>
      <c r="O75" s="32"/>
      <c r="P75" s="32"/>
      <c r="Q75" s="32"/>
      <c r="R75" s="104"/>
      <c r="S75" s="32"/>
    </row>
    <row r="76" spans="2:19" x14ac:dyDescent="0.25">
      <c r="B76" s="105" t="s">
        <v>247</v>
      </c>
      <c r="C76" s="32"/>
      <c r="D76" s="32"/>
      <c r="E76" s="32"/>
      <c r="F76" s="32"/>
      <c r="G76" s="32"/>
      <c r="H76" s="32"/>
      <c r="I76" s="32"/>
      <c r="J76" s="32"/>
      <c r="K76" s="32"/>
      <c r="L76" s="32"/>
      <c r="M76" s="32"/>
      <c r="N76" s="32"/>
      <c r="O76" s="32"/>
      <c r="P76" s="32"/>
      <c r="Q76" s="32"/>
      <c r="R76" s="104"/>
      <c r="S76" s="32"/>
    </row>
    <row r="77" spans="2:19" x14ac:dyDescent="0.25">
      <c r="B77" s="32" t="s">
        <v>246</v>
      </c>
      <c r="C77" s="32"/>
      <c r="D77" s="32"/>
      <c r="E77" s="32"/>
      <c r="F77" s="32"/>
      <c r="G77" s="32"/>
      <c r="H77" s="32"/>
      <c r="I77" s="32"/>
      <c r="J77" s="32"/>
      <c r="K77" s="32"/>
      <c r="L77" s="32"/>
      <c r="M77" s="32"/>
      <c r="N77" s="32"/>
      <c r="O77" s="32"/>
      <c r="P77" s="32"/>
      <c r="Q77" s="32"/>
      <c r="R77" s="104"/>
      <c r="S77" s="32"/>
    </row>
    <row r="78" spans="2:19" x14ac:dyDescent="0.25">
      <c r="B78" s="32" t="s">
        <v>246</v>
      </c>
      <c r="C78" s="32"/>
      <c r="D78" s="32"/>
      <c r="E78" s="32"/>
      <c r="F78" s="32"/>
      <c r="G78" s="32"/>
      <c r="H78" s="32"/>
      <c r="I78" s="32"/>
      <c r="J78" s="32"/>
      <c r="K78" s="32"/>
      <c r="L78" s="32"/>
      <c r="M78" s="32"/>
      <c r="N78" s="32"/>
      <c r="O78" s="32"/>
      <c r="P78" s="32"/>
      <c r="Q78" s="32"/>
      <c r="R78" s="104"/>
      <c r="S78" s="32"/>
    </row>
    <row r="79" spans="2:19" x14ac:dyDescent="0.25">
      <c r="B79" s="55" t="s">
        <v>248</v>
      </c>
      <c r="C79" s="32"/>
      <c r="D79" s="32"/>
      <c r="E79" s="32"/>
      <c r="F79" s="32"/>
      <c r="G79" s="32"/>
      <c r="H79" s="32"/>
      <c r="I79" s="32"/>
      <c r="J79" s="32"/>
      <c r="K79" s="32"/>
      <c r="L79" s="32"/>
      <c r="M79" s="32"/>
      <c r="N79" s="32"/>
      <c r="O79" s="32"/>
      <c r="P79" s="32"/>
      <c r="Q79" s="32"/>
      <c r="R79" s="104"/>
      <c r="S79" s="32"/>
    </row>
    <row r="80" spans="2:19" x14ac:dyDescent="0.25">
      <c r="B80" s="32" t="s">
        <v>246</v>
      </c>
      <c r="C80" s="32"/>
      <c r="D80" s="32"/>
      <c r="E80" s="32"/>
      <c r="F80" s="32"/>
      <c r="G80" s="32"/>
      <c r="H80" s="32"/>
      <c r="I80" s="32"/>
      <c r="J80" s="32"/>
      <c r="K80" s="32"/>
      <c r="L80" s="32"/>
      <c r="M80" s="32"/>
      <c r="N80" s="32"/>
      <c r="O80" s="32"/>
      <c r="P80" s="32"/>
      <c r="Q80" s="32"/>
      <c r="R80" s="104"/>
      <c r="S80" s="32"/>
    </row>
    <row r="81" spans="2:27" x14ac:dyDescent="0.25">
      <c r="B81" s="32" t="s">
        <v>246</v>
      </c>
      <c r="C81" s="32"/>
      <c r="D81" s="32"/>
      <c r="E81" s="32"/>
      <c r="F81" s="32"/>
      <c r="G81" s="32"/>
      <c r="H81" s="32"/>
      <c r="I81" s="32"/>
      <c r="J81" s="32"/>
      <c r="K81" s="32"/>
      <c r="L81" s="32"/>
      <c r="M81" s="32"/>
      <c r="N81" s="32"/>
      <c r="O81" s="32"/>
      <c r="P81" s="32"/>
      <c r="Q81" s="32"/>
      <c r="R81" s="104"/>
      <c r="S81" s="32"/>
    </row>
    <row r="82" spans="2:27" x14ac:dyDescent="0.25">
      <c r="B82" s="47"/>
      <c r="C82" s="32"/>
      <c r="D82" s="32"/>
      <c r="E82" s="32"/>
      <c r="F82" s="32"/>
      <c r="G82" s="32"/>
      <c r="H82" s="32"/>
      <c r="I82" s="32"/>
      <c r="J82" s="32"/>
      <c r="K82" s="32"/>
      <c r="L82" s="32"/>
      <c r="M82" s="32"/>
      <c r="N82" s="32"/>
      <c r="O82" s="32"/>
      <c r="P82" s="32"/>
      <c r="Q82" s="32"/>
      <c r="R82" s="104"/>
      <c r="S82" s="32"/>
    </row>
    <row r="83" spans="2:27" x14ac:dyDescent="0.25">
      <c r="B83" s="103" t="s">
        <v>86</v>
      </c>
      <c r="C83" s="32"/>
      <c r="D83" s="32"/>
      <c r="E83" s="32"/>
      <c r="F83" s="32"/>
      <c r="G83" s="32"/>
      <c r="H83" s="32"/>
      <c r="I83" s="32"/>
      <c r="J83" s="32"/>
      <c r="K83" s="32"/>
      <c r="L83" s="32"/>
      <c r="M83" s="32"/>
      <c r="N83" s="32"/>
      <c r="O83" s="32"/>
      <c r="P83" s="32"/>
      <c r="Q83" s="32"/>
      <c r="R83" s="104"/>
      <c r="S83" s="32"/>
    </row>
    <row r="84" spans="2:27" x14ac:dyDescent="0.25">
      <c r="B84" s="32" t="s">
        <v>246</v>
      </c>
      <c r="C84" s="32"/>
      <c r="D84" s="32"/>
      <c r="E84" s="32"/>
      <c r="F84" s="32"/>
      <c r="G84" s="32"/>
      <c r="H84" s="32"/>
      <c r="I84" s="32"/>
      <c r="J84" s="32"/>
      <c r="K84" s="32"/>
      <c r="L84" s="32"/>
      <c r="M84" s="32"/>
      <c r="N84" s="32"/>
      <c r="O84" s="32"/>
      <c r="P84" s="32"/>
      <c r="Q84" s="32"/>
      <c r="R84" s="104"/>
      <c r="S84" s="32"/>
    </row>
    <row r="85" spans="2:27" x14ac:dyDescent="0.25">
      <c r="B85" s="32" t="s">
        <v>246</v>
      </c>
      <c r="C85" s="32"/>
      <c r="D85" s="32"/>
      <c r="E85" s="32"/>
      <c r="F85" s="32"/>
      <c r="G85" s="32"/>
      <c r="H85" s="32"/>
      <c r="I85" s="32"/>
      <c r="J85" s="32"/>
      <c r="K85" s="32"/>
      <c r="L85" s="32"/>
      <c r="M85" s="32"/>
      <c r="N85" s="32"/>
      <c r="O85" s="32"/>
      <c r="P85" s="32"/>
      <c r="Q85" s="32"/>
      <c r="R85" s="104"/>
      <c r="S85" s="32"/>
    </row>
    <row r="86" spans="2:27" x14ac:dyDescent="0.25">
      <c r="B86" s="47"/>
      <c r="C86" s="32"/>
      <c r="D86" s="32"/>
      <c r="E86" s="32"/>
      <c r="F86" s="32"/>
      <c r="G86" s="32"/>
      <c r="H86" s="32"/>
      <c r="I86" s="32"/>
      <c r="J86" s="32"/>
      <c r="K86" s="32"/>
      <c r="L86" s="32"/>
      <c r="M86" s="32"/>
      <c r="N86" s="32"/>
      <c r="O86" s="32"/>
      <c r="P86" s="32"/>
      <c r="Q86" s="32"/>
      <c r="R86" s="104"/>
      <c r="S86" s="32"/>
    </row>
    <row r="87" spans="2:27" x14ac:dyDescent="0.25">
      <c r="B87" s="103" t="s">
        <v>87</v>
      </c>
      <c r="C87" s="32"/>
      <c r="D87" s="32"/>
      <c r="E87" s="32"/>
      <c r="F87" s="32"/>
      <c r="G87" s="32"/>
      <c r="H87" s="32"/>
      <c r="I87" s="32"/>
      <c r="J87" s="32"/>
      <c r="K87" s="32"/>
      <c r="L87" s="32"/>
      <c r="M87" s="32"/>
      <c r="N87" s="32"/>
      <c r="O87" s="32"/>
      <c r="P87" s="32"/>
      <c r="Q87" s="32"/>
      <c r="R87" s="104"/>
      <c r="S87" s="32"/>
    </row>
    <row r="88" spans="2:27" x14ac:dyDescent="0.25">
      <c r="B88" s="32" t="s">
        <v>246</v>
      </c>
      <c r="C88" s="32"/>
      <c r="D88" s="32"/>
      <c r="E88" s="32"/>
      <c r="F88" s="32"/>
      <c r="G88" s="32"/>
      <c r="H88" s="32"/>
      <c r="I88" s="32"/>
      <c r="J88" s="32"/>
      <c r="K88" s="32"/>
      <c r="L88" s="32"/>
      <c r="M88" s="32"/>
      <c r="N88" s="32"/>
      <c r="O88" s="32"/>
      <c r="P88" s="32"/>
      <c r="Q88" s="32"/>
      <c r="R88" s="104"/>
      <c r="S88" s="32"/>
    </row>
    <row r="89" spans="2:27" x14ac:dyDescent="0.25">
      <c r="B89" s="32" t="s">
        <v>246</v>
      </c>
      <c r="C89" s="32"/>
      <c r="D89" s="32"/>
      <c r="E89" s="32"/>
      <c r="F89" s="32"/>
      <c r="G89" s="32"/>
      <c r="H89" s="32"/>
      <c r="I89" s="32"/>
      <c r="J89" s="32"/>
      <c r="K89" s="32"/>
      <c r="L89" s="32"/>
      <c r="M89" s="32"/>
      <c r="N89" s="32"/>
      <c r="O89" s="32"/>
      <c r="P89" s="32"/>
      <c r="Q89" s="32"/>
      <c r="R89" s="104"/>
      <c r="S89" s="32"/>
    </row>
    <row r="90" spans="2:27" x14ac:dyDescent="0.25">
      <c r="B90" s="32"/>
      <c r="C90" s="32"/>
      <c r="D90" s="32"/>
      <c r="E90" s="32"/>
      <c r="F90" s="32"/>
      <c r="G90" s="32"/>
      <c r="H90" s="32"/>
      <c r="I90" s="32"/>
      <c r="J90" s="32"/>
      <c r="K90" s="32"/>
      <c r="L90" s="32"/>
      <c r="M90" s="32"/>
      <c r="N90" s="32"/>
      <c r="O90" s="32"/>
      <c r="P90" s="32"/>
      <c r="Q90" s="32"/>
      <c r="R90" s="104"/>
      <c r="S90" s="32"/>
    </row>
    <row r="91" spans="2:27" x14ac:dyDescent="0.25">
      <c r="B91" s="55"/>
      <c r="C91" s="55"/>
      <c r="D91" s="55"/>
      <c r="E91" s="55"/>
      <c r="F91" s="55"/>
      <c r="G91" s="55"/>
      <c r="H91" s="55"/>
      <c r="I91" s="55"/>
      <c r="J91" s="55"/>
      <c r="K91" s="55"/>
      <c r="L91" s="55"/>
      <c r="M91" s="55"/>
      <c r="N91" s="55"/>
      <c r="O91" s="55"/>
      <c r="P91" s="55"/>
      <c r="Q91" s="55"/>
      <c r="R91" s="106"/>
      <c r="S91" s="32"/>
    </row>
    <row r="92" spans="2:27" x14ac:dyDescent="0.25">
      <c r="B92" s="32"/>
      <c r="C92" s="32"/>
      <c r="D92" s="32"/>
      <c r="E92" s="32"/>
      <c r="F92" s="32"/>
      <c r="G92" s="32"/>
      <c r="H92" s="32"/>
      <c r="I92" s="32"/>
      <c r="J92" s="32"/>
      <c r="K92" s="32"/>
      <c r="L92" s="32"/>
      <c r="M92" s="32"/>
      <c r="N92" s="32"/>
      <c r="O92" s="32"/>
      <c r="P92" s="32"/>
      <c r="Q92" s="32"/>
      <c r="R92" s="104"/>
      <c r="S92" s="32"/>
    </row>
    <row r="93" spans="2:27" x14ac:dyDescent="0.25">
      <c r="B93" s="116" t="s">
        <v>249</v>
      </c>
      <c r="C93" s="57"/>
      <c r="D93" s="57"/>
      <c r="E93" s="57"/>
      <c r="F93" s="57"/>
      <c r="G93" s="57"/>
      <c r="H93" s="57"/>
      <c r="I93" s="57"/>
      <c r="J93" s="57"/>
      <c r="K93" s="57"/>
      <c r="L93" s="57"/>
      <c r="M93" s="57"/>
      <c r="N93" s="57"/>
      <c r="O93" s="57"/>
      <c r="P93" s="57"/>
      <c r="Q93" s="57"/>
      <c r="R93" s="107"/>
      <c r="S93" s="107"/>
    </row>
    <row r="95" spans="2:27" x14ac:dyDescent="0.25">
      <c r="N95" s="56"/>
      <c r="O95" s="56"/>
      <c r="P95" s="56"/>
      <c r="Q95" s="56"/>
    </row>
    <row r="96" spans="2:27" ht="15" customHeight="1" x14ac:dyDescent="0.25">
      <c r="B96" s="301"/>
      <c r="C96" s="301"/>
      <c r="D96" s="301"/>
      <c r="E96" s="301"/>
      <c r="F96" s="301"/>
      <c r="G96" s="301"/>
      <c r="H96" s="301"/>
      <c r="I96" s="301"/>
      <c r="J96" s="301"/>
      <c r="K96" s="301"/>
      <c r="L96" s="299"/>
      <c r="M96" s="299"/>
      <c r="N96" s="299"/>
      <c r="O96" s="299"/>
      <c r="P96" s="299"/>
      <c r="Q96" s="299"/>
      <c r="R96" s="299"/>
      <c r="S96" s="299"/>
      <c r="T96" s="142"/>
      <c r="U96" s="142"/>
      <c r="V96" s="142"/>
      <c r="W96" s="142"/>
      <c r="X96" s="23"/>
      <c r="Y96" s="23"/>
      <c r="Z96" s="23"/>
      <c r="AA96" s="23"/>
    </row>
    <row r="97" spans="2:13" x14ac:dyDescent="0.25">
      <c r="B97" s="59" t="s">
        <v>250</v>
      </c>
    </row>
    <row r="98" spans="2:13" x14ac:dyDescent="0.25">
      <c r="K98" s="54" t="s">
        <v>69</v>
      </c>
    </row>
    <row r="99" spans="2:13" ht="25.5" customHeight="1" x14ac:dyDescent="0.25">
      <c r="B99" s="864" t="s">
        <v>251</v>
      </c>
      <c r="C99" s="856" t="s">
        <v>252</v>
      </c>
      <c r="D99" s="856"/>
      <c r="E99" s="856"/>
      <c r="F99" s="856"/>
      <c r="G99" s="856"/>
      <c r="H99" s="856"/>
      <c r="I99" s="856"/>
      <c r="J99" s="856"/>
      <c r="K99" s="856"/>
      <c r="L99" s="60"/>
      <c r="M99" s="60"/>
    </row>
    <row r="100" spans="2:13" ht="17.649999999999999" customHeight="1" x14ac:dyDescent="0.25">
      <c r="B100" s="865"/>
      <c r="C100" s="859" t="s">
        <v>227</v>
      </c>
      <c r="D100" s="859" t="s">
        <v>228</v>
      </c>
      <c r="E100" s="859" t="s">
        <v>253</v>
      </c>
      <c r="F100" s="859" t="s">
        <v>254</v>
      </c>
      <c r="G100" s="856" t="s">
        <v>255</v>
      </c>
      <c r="H100" s="868"/>
      <c r="I100" s="868"/>
      <c r="J100" s="868"/>
      <c r="K100" s="868"/>
      <c r="L100" s="408"/>
      <c r="M100" s="408"/>
    </row>
    <row r="101" spans="2:13" ht="47.25" customHeight="1" x14ac:dyDescent="0.25">
      <c r="B101" s="866"/>
      <c r="C101" s="860"/>
      <c r="D101" s="860"/>
      <c r="E101" s="860"/>
      <c r="F101" s="860"/>
      <c r="G101" s="300" t="s">
        <v>256</v>
      </c>
      <c r="H101" s="300" t="s">
        <v>257</v>
      </c>
      <c r="I101" s="300" t="s">
        <v>258</v>
      </c>
      <c r="J101" s="300" t="s">
        <v>259</v>
      </c>
      <c r="K101" s="300" t="s">
        <v>260</v>
      </c>
    </row>
    <row r="102" spans="2:13" x14ac:dyDescent="0.25">
      <c r="B102" s="55" t="s">
        <v>71</v>
      </c>
      <c r="C102" s="32"/>
      <c r="D102" s="32"/>
      <c r="E102" s="32"/>
      <c r="F102" s="32"/>
      <c r="G102" s="32"/>
      <c r="H102" s="32"/>
      <c r="I102" s="32"/>
      <c r="J102" s="32"/>
      <c r="K102" s="32"/>
    </row>
    <row r="103" spans="2:13" x14ac:dyDescent="0.25">
      <c r="B103" s="103" t="s">
        <v>244</v>
      </c>
      <c r="C103" s="32"/>
      <c r="D103" s="32"/>
      <c r="E103" s="32"/>
      <c r="F103" s="32"/>
      <c r="G103" s="32"/>
      <c r="H103" s="32"/>
      <c r="I103" s="32"/>
      <c r="J103" s="32"/>
      <c r="K103" s="32"/>
    </row>
    <row r="104" spans="2:13" x14ac:dyDescent="0.25">
      <c r="B104" s="105" t="s">
        <v>245</v>
      </c>
      <c r="C104" s="32"/>
      <c r="D104" s="32"/>
      <c r="E104" s="32"/>
      <c r="F104" s="32"/>
      <c r="G104" s="32"/>
      <c r="H104" s="32"/>
      <c r="I104" s="32"/>
      <c r="J104" s="32"/>
      <c r="K104" s="32"/>
    </row>
    <row r="105" spans="2:13" x14ac:dyDescent="0.25">
      <c r="B105" s="32" t="s">
        <v>246</v>
      </c>
      <c r="C105" s="32"/>
      <c r="D105" s="32"/>
      <c r="E105" s="32"/>
      <c r="F105" s="32"/>
      <c r="G105" s="32"/>
      <c r="H105" s="32"/>
      <c r="I105" s="32"/>
      <c r="J105" s="32"/>
      <c r="K105" s="32"/>
    </row>
    <row r="106" spans="2:13" x14ac:dyDescent="0.25">
      <c r="B106" s="32" t="s">
        <v>246</v>
      </c>
      <c r="C106" s="32"/>
      <c r="D106" s="32"/>
      <c r="E106" s="32"/>
      <c r="F106" s="32"/>
      <c r="G106" s="32"/>
      <c r="H106" s="32"/>
      <c r="I106" s="32"/>
      <c r="J106" s="32"/>
      <c r="K106" s="32"/>
    </row>
    <row r="107" spans="2:13" x14ac:dyDescent="0.25">
      <c r="B107" s="105" t="s">
        <v>247</v>
      </c>
      <c r="C107" s="32"/>
      <c r="D107" s="32"/>
      <c r="E107" s="32"/>
      <c r="F107" s="32"/>
      <c r="G107" s="32"/>
      <c r="H107" s="32"/>
      <c r="I107" s="32"/>
      <c r="J107" s="32"/>
      <c r="K107" s="32"/>
    </row>
    <row r="108" spans="2:13" x14ac:dyDescent="0.25">
      <c r="B108" s="32" t="s">
        <v>246</v>
      </c>
      <c r="C108" s="32"/>
      <c r="D108" s="32"/>
      <c r="E108" s="32"/>
      <c r="F108" s="32"/>
      <c r="G108" s="32"/>
      <c r="H108" s="32"/>
      <c r="I108" s="32"/>
      <c r="J108" s="32"/>
      <c r="K108" s="32"/>
    </row>
    <row r="109" spans="2:13" x14ac:dyDescent="0.25">
      <c r="B109" s="32" t="s">
        <v>246</v>
      </c>
      <c r="C109" s="32"/>
      <c r="D109" s="32"/>
      <c r="E109" s="32"/>
      <c r="F109" s="32"/>
      <c r="G109" s="32"/>
      <c r="H109" s="32"/>
      <c r="I109" s="32"/>
      <c r="J109" s="32"/>
      <c r="K109" s="32"/>
    </row>
    <row r="110" spans="2:13" x14ac:dyDescent="0.25">
      <c r="B110" s="55" t="s">
        <v>248</v>
      </c>
      <c r="C110" s="32"/>
      <c r="D110" s="32"/>
      <c r="E110" s="32"/>
      <c r="F110" s="32"/>
      <c r="G110" s="32"/>
      <c r="H110" s="32"/>
      <c r="I110" s="32"/>
      <c r="J110" s="32"/>
      <c r="K110" s="32"/>
    </row>
    <row r="111" spans="2:13" x14ac:dyDescent="0.25">
      <c r="B111" s="32" t="s">
        <v>246</v>
      </c>
      <c r="C111" s="32"/>
      <c r="D111" s="32"/>
      <c r="E111" s="32"/>
      <c r="F111" s="32"/>
      <c r="G111" s="32"/>
      <c r="H111" s="32"/>
      <c r="I111" s="32"/>
      <c r="J111" s="32"/>
      <c r="K111" s="32"/>
    </row>
    <row r="112" spans="2:13" x14ac:dyDescent="0.25">
      <c r="B112" s="32" t="s">
        <v>246</v>
      </c>
      <c r="C112" s="32"/>
      <c r="D112" s="32"/>
      <c r="E112" s="32"/>
      <c r="F112" s="32"/>
      <c r="G112" s="32"/>
      <c r="H112" s="32"/>
      <c r="I112" s="32"/>
      <c r="J112" s="32"/>
      <c r="K112" s="32"/>
    </row>
    <row r="113" spans="2:11" x14ac:dyDescent="0.25">
      <c r="B113" s="32"/>
      <c r="C113" s="32"/>
      <c r="D113" s="32"/>
      <c r="E113" s="32"/>
      <c r="F113" s="32"/>
      <c r="G113" s="32"/>
      <c r="H113" s="32"/>
      <c r="I113" s="32"/>
      <c r="J113" s="32"/>
      <c r="K113" s="32"/>
    </row>
    <row r="114" spans="2:11" x14ac:dyDescent="0.25">
      <c r="B114" s="55" t="s">
        <v>72</v>
      </c>
      <c r="C114" s="32"/>
      <c r="D114" s="32"/>
      <c r="E114" s="32"/>
      <c r="F114" s="32"/>
      <c r="G114" s="32"/>
      <c r="H114" s="32"/>
      <c r="I114" s="32"/>
      <c r="J114" s="32"/>
      <c r="K114" s="32"/>
    </row>
    <row r="115" spans="2:11" x14ac:dyDescent="0.25">
      <c r="B115" s="103" t="s">
        <v>244</v>
      </c>
      <c r="C115" s="32"/>
      <c r="D115" s="32"/>
      <c r="E115" s="32"/>
      <c r="F115" s="32"/>
      <c r="G115" s="32"/>
      <c r="H115" s="32"/>
      <c r="I115" s="32"/>
      <c r="J115" s="32"/>
      <c r="K115" s="32"/>
    </row>
    <row r="116" spans="2:11" x14ac:dyDescent="0.25">
      <c r="B116" s="105" t="s">
        <v>245</v>
      </c>
      <c r="C116" s="32"/>
      <c r="D116" s="32"/>
      <c r="E116" s="32"/>
      <c r="F116" s="32"/>
      <c r="G116" s="32"/>
      <c r="H116" s="32"/>
      <c r="I116" s="32"/>
      <c r="J116" s="32"/>
      <c r="K116" s="32"/>
    </row>
    <row r="117" spans="2:11" x14ac:dyDescent="0.25">
      <c r="B117" s="32" t="s">
        <v>246</v>
      </c>
      <c r="C117" s="32"/>
      <c r="D117" s="32"/>
      <c r="E117" s="32"/>
      <c r="F117" s="32"/>
      <c r="G117" s="32"/>
      <c r="H117" s="32"/>
      <c r="I117" s="32"/>
      <c r="J117" s="32"/>
      <c r="K117" s="32"/>
    </row>
    <row r="118" spans="2:11" x14ac:dyDescent="0.25">
      <c r="B118" s="32" t="s">
        <v>246</v>
      </c>
      <c r="C118" s="32"/>
      <c r="D118" s="32"/>
      <c r="E118" s="32"/>
      <c r="F118" s="32"/>
      <c r="G118" s="32"/>
      <c r="H118" s="32"/>
      <c r="I118" s="32"/>
      <c r="J118" s="32"/>
      <c r="K118" s="32"/>
    </row>
    <row r="119" spans="2:11" x14ac:dyDescent="0.25">
      <c r="B119" s="105" t="s">
        <v>247</v>
      </c>
      <c r="C119" s="32"/>
      <c r="D119" s="32"/>
      <c r="E119" s="32"/>
      <c r="F119" s="32"/>
      <c r="G119" s="32"/>
      <c r="H119" s="32"/>
      <c r="I119" s="32"/>
      <c r="J119" s="32"/>
      <c r="K119" s="32"/>
    </row>
    <row r="120" spans="2:11" x14ac:dyDescent="0.25">
      <c r="B120" s="32" t="s">
        <v>246</v>
      </c>
      <c r="C120" s="32"/>
      <c r="D120" s="32"/>
      <c r="E120" s="32"/>
      <c r="F120" s="32"/>
      <c r="G120" s="32"/>
      <c r="H120" s="32"/>
      <c r="I120" s="32"/>
      <c r="J120" s="32"/>
      <c r="K120" s="32"/>
    </row>
    <row r="121" spans="2:11" x14ac:dyDescent="0.25">
      <c r="B121" s="32" t="s">
        <v>246</v>
      </c>
      <c r="C121" s="32"/>
      <c r="D121" s="32"/>
      <c r="E121" s="32"/>
      <c r="F121" s="32"/>
      <c r="G121" s="32"/>
      <c r="H121" s="32"/>
      <c r="I121" s="32"/>
      <c r="J121" s="32"/>
      <c r="K121" s="32"/>
    </row>
    <row r="122" spans="2:11" x14ac:dyDescent="0.25">
      <c r="B122" s="55" t="s">
        <v>248</v>
      </c>
      <c r="C122" s="32"/>
      <c r="D122" s="32"/>
      <c r="E122" s="32"/>
      <c r="F122" s="32"/>
      <c r="G122" s="32"/>
      <c r="H122" s="32"/>
      <c r="I122" s="32"/>
      <c r="J122" s="32"/>
      <c r="K122" s="32"/>
    </row>
    <row r="123" spans="2:11" x14ac:dyDescent="0.25">
      <c r="B123" s="32" t="s">
        <v>246</v>
      </c>
      <c r="C123" s="32"/>
      <c r="D123" s="32"/>
      <c r="E123" s="32"/>
      <c r="F123" s="32"/>
      <c r="G123" s="32"/>
      <c r="H123" s="32"/>
      <c r="I123" s="32"/>
      <c r="J123" s="32"/>
      <c r="K123" s="32"/>
    </row>
    <row r="124" spans="2:11" x14ac:dyDescent="0.25">
      <c r="B124" s="32" t="s">
        <v>246</v>
      </c>
      <c r="C124" s="32"/>
      <c r="D124" s="32"/>
      <c r="E124" s="32"/>
      <c r="F124" s="32"/>
      <c r="G124" s="32"/>
      <c r="H124" s="32"/>
      <c r="I124" s="32"/>
      <c r="J124" s="32"/>
      <c r="K124" s="32"/>
    </row>
    <row r="125" spans="2:11" x14ac:dyDescent="0.25">
      <c r="B125" s="32"/>
      <c r="C125" s="32"/>
      <c r="D125" s="32"/>
      <c r="E125" s="32"/>
      <c r="F125" s="32"/>
      <c r="G125" s="32"/>
      <c r="H125" s="32"/>
      <c r="I125" s="32"/>
      <c r="J125" s="32"/>
      <c r="K125" s="32"/>
    </row>
    <row r="126" spans="2:11" x14ac:dyDescent="0.25">
      <c r="B126" s="55" t="s">
        <v>73</v>
      </c>
      <c r="C126" s="32"/>
      <c r="D126" s="32"/>
      <c r="E126" s="32"/>
      <c r="F126" s="32"/>
      <c r="G126" s="32"/>
      <c r="H126" s="32"/>
      <c r="I126" s="32"/>
      <c r="J126" s="32"/>
      <c r="K126" s="32"/>
    </row>
    <row r="127" spans="2:11" x14ac:dyDescent="0.25">
      <c r="B127" s="103" t="s">
        <v>244</v>
      </c>
      <c r="C127" s="32"/>
      <c r="D127" s="32"/>
      <c r="E127" s="32"/>
      <c r="F127" s="32"/>
      <c r="G127" s="32"/>
      <c r="H127" s="32"/>
      <c r="I127" s="32"/>
      <c r="J127" s="32"/>
      <c r="K127" s="32"/>
    </row>
    <row r="128" spans="2:11" x14ac:dyDescent="0.25">
      <c r="B128" s="105" t="s">
        <v>245</v>
      </c>
      <c r="C128" s="32"/>
      <c r="D128" s="32"/>
      <c r="E128" s="32"/>
      <c r="F128" s="32"/>
      <c r="G128" s="32"/>
      <c r="H128" s="32"/>
      <c r="I128" s="32"/>
      <c r="J128" s="32"/>
      <c r="K128" s="32"/>
    </row>
    <row r="129" spans="2:11" x14ac:dyDescent="0.25">
      <c r="B129" s="32" t="s">
        <v>246</v>
      </c>
      <c r="C129" s="32"/>
      <c r="D129" s="32"/>
      <c r="E129" s="32"/>
      <c r="F129" s="32"/>
      <c r="G129" s="32"/>
      <c r="H129" s="32"/>
      <c r="I129" s="32"/>
      <c r="J129" s="32"/>
      <c r="K129" s="32"/>
    </row>
    <row r="130" spans="2:11" x14ac:dyDescent="0.25">
      <c r="B130" s="32" t="s">
        <v>246</v>
      </c>
      <c r="C130" s="32"/>
      <c r="D130" s="32"/>
      <c r="E130" s="32"/>
      <c r="F130" s="32"/>
      <c r="G130" s="32"/>
      <c r="H130" s="32"/>
      <c r="I130" s="32"/>
      <c r="J130" s="32"/>
      <c r="K130" s="32"/>
    </row>
    <row r="131" spans="2:11" x14ac:dyDescent="0.25">
      <c r="B131" s="105" t="s">
        <v>247</v>
      </c>
      <c r="C131" s="32"/>
      <c r="D131" s="32"/>
      <c r="E131" s="32"/>
      <c r="F131" s="32"/>
      <c r="G131" s="32"/>
      <c r="H131" s="32"/>
      <c r="I131" s="32"/>
      <c r="J131" s="32"/>
      <c r="K131" s="32"/>
    </row>
    <row r="132" spans="2:11" x14ac:dyDescent="0.25">
      <c r="B132" s="32" t="s">
        <v>246</v>
      </c>
      <c r="C132" s="32"/>
      <c r="D132" s="32"/>
      <c r="E132" s="32"/>
      <c r="F132" s="32"/>
      <c r="G132" s="32"/>
      <c r="H132" s="32"/>
      <c r="I132" s="32"/>
      <c r="J132" s="32"/>
      <c r="K132" s="32"/>
    </row>
    <row r="133" spans="2:11" x14ac:dyDescent="0.25">
      <c r="B133" s="32" t="s">
        <v>246</v>
      </c>
      <c r="C133" s="32"/>
      <c r="D133" s="32"/>
      <c r="E133" s="32"/>
      <c r="F133" s="32"/>
      <c r="G133" s="32"/>
      <c r="H133" s="32"/>
      <c r="I133" s="32"/>
      <c r="J133" s="32"/>
      <c r="K133" s="32"/>
    </row>
    <row r="134" spans="2:11" x14ac:dyDescent="0.25">
      <c r="B134" s="55" t="s">
        <v>248</v>
      </c>
      <c r="C134" s="32"/>
      <c r="D134" s="32"/>
      <c r="E134" s="32"/>
      <c r="F134" s="32"/>
      <c r="G134" s="32"/>
      <c r="H134" s="32"/>
      <c r="I134" s="32"/>
      <c r="J134" s="32"/>
      <c r="K134" s="32"/>
    </row>
    <row r="135" spans="2:11" x14ac:dyDescent="0.25">
      <c r="B135" s="32" t="s">
        <v>246</v>
      </c>
      <c r="C135" s="32"/>
      <c r="D135" s="32"/>
      <c r="E135" s="32"/>
      <c r="F135" s="32"/>
      <c r="G135" s="32"/>
      <c r="H135" s="32"/>
      <c r="I135" s="32"/>
      <c r="J135" s="32"/>
      <c r="K135" s="32"/>
    </row>
    <row r="136" spans="2:11" x14ac:dyDescent="0.25">
      <c r="B136" s="32" t="s">
        <v>246</v>
      </c>
      <c r="C136" s="32"/>
      <c r="D136" s="32"/>
      <c r="E136" s="32"/>
      <c r="F136" s="32"/>
      <c r="G136" s="32"/>
      <c r="H136" s="32"/>
      <c r="I136" s="32"/>
      <c r="J136" s="32"/>
      <c r="K136" s="32"/>
    </row>
    <row r="137" spans="2:11" x14ac:dyDescent="0.25">
      <c r="B137" s="47"/>
      <c r="C137" s="32"/>
      <c r="D137" s="32"/>
      <c r="E137" s="32"/>
      <c r="F137" s="32"/>
      <c r="G137" s="32"/>
      <c r="H137" s="32"/>
      <c r="I137" s="32"/>
      <c r="J137" s="32"/>
      <c r="K137" s="32"/>
    </row>
    <row r="138" spans="2:11" x14ac:dyDescent="0.25">
      <c r="B138" s="103" t="s">
        <v>83</v>
      </c>
      <c r="C138" s="32"/>
      <c r="D138" s="32"/>
      <c r="E138" s="32"/>
      <c r="F138" s="32"/>
      <c r="G138" s="32"/>
      <c r="H138" s="32"/>
      <c r="I138" s="32"/>
      <c r="J138" s="32"/>
      <c r="K138" s="32"/>
    </row>
    <row r="139" spans="2:11" x14ac:dyDescent="0.25">
      <c r="B139" s="103" t="s">
        <v>244</v>
      </c>
      <c r="C139" s="32"/>
      <c r="D139" s="32"/>
      <c r="E139" s="32"/>
      <c r="F139" s="32"/>
      <c r="G139" s="32"/>
      <c r="H139" s="32"/>
      <c r="I139" s="32"/>
      <c r="J139" s="32"/>
      <c r="K139" s="32"/>
    </row>
    <row r="140" spans="2:11" x14ac:dyDescent="0.25">
      <c r="B140" s="105" t="s">
        <v>245</v>
      </c>
      <c r="C140" s="32"/>
      <c r="D140" s="32"/>
      <c r="E140" s="32"/>
      <c r="F140" s="32"/>
      <c r="G140" s="32"/>
      <c r="H140" s="32"/>
      <c r="I140" s="32"/>
      <c r="J140" s="32"/>
      <c r="K140" s="32"/>
    </row>
    <row r="141" spans="2:11" x14ac:dyDescent="0.25">
      <c r="B141" s="32" t="s">
        <v>246</v>
      </c>
      <c r="C141" s="32"/>
      <c r="D141" s="32"/>
      <c r="E141" s="32"/>
      <c r="F141" s="32"/>
      <c r="G141" s="32"/>
      <c r="H141" s="32"/>
      <c r="I141" s="32"/>
      <c r="J141" s="32"/>
      <c r="K141" s="32"/>
    </row>
    <row r="142" spans="2:11" x14ac:dyDescent="0.25">
      <c r="B142" s="32" t="s">
        <v>246</v>
      </c>
      <c r="C142" s="32"/>
      <c r="D142" s="32"/>
      <c r="E142" s="32"/>
      <c r="F142" s="32"/>
      <c r="G142" s="32"/>
      <c r="H142" s="32"/>
      <c r="I142" s="32"/>
      <c r="J142" s="32"/>
      <c r="K142" s="32"/>
    </row>
    <row r="143" spans="2:11" x14ac:dyDescent="0.25">
      <c r="B143" s="105" t="s">
        <v>247</v>
      </c>
      <c r="C143" s="32"/>
      <c r="D143" s="32"/>
      <c r="E143" s="32"/>
      <c r="F143" s="32"/>
      <c r="G143" s="32"/>
      <c r="H143" s="32"/>
      <c r="I143" s="32"/>
      <c r="J143" s="32"/>
      <c r="K143" s="32"/>
    </row>
    <row r="144" spans="2:11" x14ac:dyDescent="0.25">
      <c r="B144" s="32" t="s">
        <v>246</v>
      </c>
      <c r="C144" s="32"/>
      <c r="D144" s="32"/>
      <c r="E144" s="32"/>
      <c r="F144" s="32"/>
      <c r="G144" s="32"/>
      <c r="H144" s="32"/>
      <c r="I144" s="32"/>
      <c r="J144" s="32"/>
      <c r="K144" s="32"/>
    </row>
    <row r="145" spans="2:11" x14ac:dyDescent="0.25">
      <c r="B145" s="32" t="s">
        <v>246</v>
      </c>
      <c r="C145" s="32"/>
      <c r="D145" s="32"/>
      <c r="E145" s="32"/>
      <c r="F145" s="32"/>
      <c r="G145" s="32"/>
      <c r="H145" s="32"/>
      <c r="I145" s="32"/>
      <c r="J145" s="32"/>
      <c r="K145" s="32"/>
    </row>
    <row r="146" spans="2:11" x14ac:dyDescent="0.25">
      <c r="B146" s="55" t="s">
        <v>248</v>
      </c>
      <c r="C146" s="32"/>
      <c r="D146" s="32"/>
      <c r="E146" s="32"/>
      <c r="F146" s="538">
        <f>19*0.3</f>
        <v>5.7</v>
      </c>
      <c r="G146" s="538">
        <f>19*0.7</f>
        <v>13.299999999999999</v>
      </c>
      <c r="H146" s="32"/>
      <c r="I146" s="32">
        <v>12</v>
      </c>
      <c r="J146" s="32">
        <v>0</v>
      </c>
      <c r="K146" s="32" t="s">
        <v>781</v>
      </c>
    </row>
    <row r="147" spans="2:11" x14ac:dyDescent="0.25">
      <c r="B147" s="32" t="s">
        <v>246</v>
      </c>
      <c r="C147" s="32"/>
      <c r="D147" s="32"/>
      <c r="E147" s="32"/>
      <c r="F147" s="32"/>
      <c r="G147" s="32"/>
      <c r="H147" s="32"/>
      <c r="I147" s="32"/>
      <c r="J147" s="32"/>
      <c r="K147" s="32"/>
    </row>
    <row r="148" spans="2:11" x14ac:dyDescent="0.25">
      <c r="B148" s="32" t="s">
        <v>246</v>
      </c>
      <c r="C148" s="32"/>
      <c r="D148" s="32"/>
      <c r="E148" s="32"/>
      <c r="F148" s="32"/>
      <c r="G148" s="32"/>
      <c r="H148" s="32"/>
      <c r="I148" s="32"/>
      <c r="J148" s="32"/>
      <c r="K148" s="32"/>
    </row>
    <row r="149" spans="2:11" x14ac:dyDescent="0.25">
      <c r="B149" s="47"/>
      <c r="C149" s="32"/>
      <c r="D149" s="32"/>
      <c r="E149" s="32"/>
      <c r="F149" s="32"/>
      <c r="G149" s="32"/>
      <c r="H149" s="32"/>
      <c r="I149" s="32"/>
      <c r="J149" s="32"/>
      <c r="K149" s="32"/>
    </row>
    <row r="150" spans="2:11" x14ac:dyDescent="0.25">
      <c r="B150" s="103" t="s">
        <v>84</v>
      </c>
      <c r="C150" s="32"/>
      <c r="D150" s="32"/>
      <c r="E150" s="32"/>
      <c r="F150" s="32"/>
      <c r="G150" s="32"/>
      <c r="H150" s="32"/>
      <c r="I150" s="32"/>
      <c r="J150" s="32"/>
      <c r="K150" s="32"/>
    </row>
    <row r="151" spans="2:11" x14ac:dyDescent="0.25">
      <c r="B151" s="103" t="s">
        <v>244</v>
      </c>
      <c r="C151" s="32"/>
      <c r="D151" s="32"/>
      <c r="E151" s="32"/>
      <c r="F151" s="32"/>
      <c r="G151" s="32"/>
      <c r="H151" s="32"/>
      <c r="I151" s="32"/>
      <c r="J151" s="32"/>
      <c r="K151" s="32"/>
    </row>
    <row r="152" spans="2:11" x14ac:dyDescent="0.25">
      <c r="B152" s="105" t="s">
        <v>245</v>
      </c>
      <c r="C152" s="32"/>
      <c r="D152" s="32"/>
      <c r="E152" s="32"/>
      <c r="F152" s="32"/>
      <c r="G152" s="32"/>
      <c r="H152" s="32"/>
      <c r="I152" s="32"/>
      <c r="J152" s="32"/>
      <c r="K152" s="32"/>
    </row>
    <row r="153" spans="2:11" x14ac:dyDescent="0.25">
      <c r="B153" s="32" t="s">
        <v>246</v>
      </c>
      <c r="C153" s="32"/>
      <c r="D153" s="32"/>
      <c r="E153" s="32"/>
      <c r="F153" s="32"/>
      <c r="G153" s="32"/>
      <c r="H153" s="32"/>
      <c r="I153" s="32"/>
      <c r="J153" s="32"/>
      <c r="K153" s="32"/>
    </row>
    <row r="154" spans="2:11" x14ac:dyDescent="0.25">
      <c r="B154" s="32" t="s">
        <v>246</v>
      </c>
      <c r="C154" s="32"/>
      <c r="D154" s="32"/>
      <c r="E154" s="32"/>
      <c r="F154" s="32"/>
      <c r="G154" s="32"/>
      <c r="H154" s="32"/>
      <c r="I154" s="32"/>
      <c r="J154" s="32"/>
      <c r="K154" s="32"/>
    </row>
    <row r="155" spans="2:11" x14ac:dyDescent="0.25">
      <c r="B155" s="105" t="s">
        <v>247</v>
      </c>
      <c r="C155" s="32"/>
      <c r="D155" s="32"/>
      <c r="E155" s="32"/>
      <c r="F155" s="32"/>
      <c r="G155" s="32"/>
      <c r="H155" s="32"/>
      <c r="I155" s="32"/>
      <c r="J155" s="32"/>
      <c r="K155" s="32"/>
    </row>
    <row r="156" spans="2:11" x14ac:dyDescent="0.25">
      <c r="B156" s="32" t="s">
        <v>246</v>
      </c>
      <c r="C156" s="32"/>
      <c r="D156" s="32"/>
      <c r="E156" s="32"/>
      <c r="F156" s="32"/>
      <c r="G156" s="32"/>
      <c r="H156" s="32"/>
      <c r="I156" s="32"/>
      <c r="J156" s="32"/>
      <c r="K156" s="32"/>
    </row>
    <row r="157" spans="2:11" x14ac:dyDescent="0.25">
      <c r="B157" s="32" t="s">
        <v>246</v>
      </c>
      <c r="C157" s="32"/>
      <c r="D157" s="32"/>
      <c r="E157" s="32"/>
      <c r="F157" s="32"/>
      <c r="G157" s="32"/>
      <c r="H157" s="32"/>
      <c r="I157" s="32"/>
      <c r="J157" s="32"/>
      <c r="K157" s="32"/>
    </row>
    <row r="158" spans="2:11" x14ac:dyDescent="0.25">
      <c r="B158" s="55" t="s">
        <v>248</v>
      </c>
      <c r="C158" s="32"/>
      <c r="D158" s="32"/>
      <c r="E158" s="32"/>
      <c r="F158" s="32"/>
      <c r="G158" s="32"/>
      <c r="H158" s="32"/>
      <c r="I158" s="32"/>
      <c r="J158" s="32"/>
      <c r="K158" s="32"/>
    </row>
    <row r="159" spans="2:11" x14ac:dyDescent="0.25">
      <c r="B159" s="32" t="s">
        <v>246</v>
      </c>
      <c r="C159" s="32"/>
      <c r="D159" s="32"/>
      <c r="E159" s="32"/>
      <c r="F159" s="32"/>
      <c r="G159" s="32"/>
      <c r="H159" s="32"/>
      <c r="I159" s="32"/>
      <c r="J159" s="32"/>
      <c r="K159" s="32"/>
    </row>
    <row r="160" spans="2:11" x14ac:dyDescent="0.25">
      <c r="B160" s="32" t="s">
        <v>246</v>
      </c>
      <c r="C160" s="32"/>
      <c r="D160" s="32"/>
      <c r="E160" s="32"/>
      <c r="F160" s="32"/>
      <c r="G160" s="32"/>
      <c r="H160" s="32"/>
      <c r="I160" s="32"/>
      <c r="J160" s="32"/>
      <c r="K160" s="32"/>
    </row>
    <row r="161" spans="2:11" x14ac:dyDescent="0.25">
      <c r="B161" s="47"/>
      <c r="C161" s="32"/>
      <c r="D161" s="32"/>
      <c r="E161" s="32"/>
      <c r="F161" s="32"/>
      <c r="G161" s="32"/>
      <c r="H161" s="32"/>
      <c r="I161" s="32"/>
      <c r="J161" s="32"/>
      <c r="K161" s="32"/>
    </row>
    <row r="162" spans="2:11" x14ac:dyDescent="0.25">
      <c r="B162" s="103" t="s">
        <v>85</v>
      </c>
      <c r="C162" s="32"/>
      <c r="D162" s="32"/>
      <c r="E162" s="32"/>
      <c r="F162" s="32"/>
      <c r="G162" s="32"/>
      <c r="H162" s="32"/>
      <c r="I162" s="32"/>
      <c r="J162" s="32"/>
      <c r="K162" s="32"/>
    </row>
    <row r="163" spans="2:11" x14ac:dyDescent="0.25">
      <c r="B163" s="103" t="s">
        <v>244</v>
      </c>
      <c r="C163" s="32"/>
      <c r="D163" s="32"/>
      <c r="E163" s="32"/>
      <c r="F163" s="32"/>
      <c r="G163" s="32"/>
      <c r="H163" s="32"/>
      <c r="I163" s="32"/>
      <c r="J163" s="32"/>
      <c r="K163" s="32"/>
    </row>
    <row r="164" spans="2:11" x14ac:dyDescent="0.25">
      <c r="B164" s="105" t="s">
        <v>245</v>
      </c>
      <c r="C164" s="32"/>
      <c r="D164" s="32"/>
      <c r="E164" s="32"/>
      <c r="F164" s="32"/>
      <c r="G164" s="32"/>
      <c r="H164" s="32"/>
      <c r="I164" s="32"/>
      <c r="J164" s="32"/>
      <c r="K164" s="32"/>
    </row>
    <row r="165" spans="2:11" x14ac:dyDescent="0.25">
      <c r="B165" s="32" t="s">
        <v>246</v>
      </c>
      <c r="C165" s="32"/>
      <c r="D165" s="32"/>
      <c r="E165" s="32"/>
      <c r="F165" s="32"/>
      <c r="G165" s="32"/>
      <c r="H165" s="32"/>
      <c r="I165" s="32"/>
      <c r="J165" s="32"/>
      <c r="K165" s="32"/>
    </row>
    <row r="166" spans="2:11" x14ac:dyDescent="0.25">
      <c r="B166" s="32" t="s">
        <v>246</v>
      </c>
      <c r="C166" s="32"/>
      <c r="D166" s="32"/>
      <c r="E166" s="32"/>
      <c r="F166" s="32"/>
      <c r="G166" s="32"/>
      <c r="H166" s="32"/>
      <c r="I166" s="32"/>
      <c r="J166" s="32"/>
      <c r="K166" s="32"/>
    </row>
    <row r="167" spans="2:11" x14ac:dyDescent="0.25">
      <c r="B167" s="105" t="s">
        <v>247</v>
      </c>
      <c r="C167" s="32"/>
      <c r="D167" s="32"/>
      <c r="E167" s="32"/>
      <c r="F167" s="32"/>
      <c r="G167" s="32"/>
      <c r="H167" s="32"/>
      <c r="I167" s="32"/>
      <c r="J167" s="32"/>
      <c r="K167" s="32"/>
    </row>
    <row r="168" spans="2:11" x14ac:dyDescent="0.25">
      <c r="B168" s="32" t="s">
        <v>246</v>
      </c>
      <c r="C168" s="32"/>
      <c r="D168" s="32"/>
      <c r="E168" s="32"/>
      <c r="F168" s="32"/>
      <c r="G168" s="32"/>
      <c r="H168" s="32"/>
      <c r="I168" s="32"/>
      <c r="J168" s="32"/>
      <c r="K168" s="32"/>
    </row>
    <row r="169" spans="2:11" x14ac:dyDescent="0.25">
      <c r="B169" s="32" t="s">
        <v>246</v>
      </c>
      <c r="C169" s="32"/>
      <c r="D169" s="32"/>
      <c r="E169" s="32"/>
      <c r="F169" s="32"/>
      <c r="G169" s="32"/>
      <c r="H169" s="32"/>
      <c r="I169" s="32"/>
      <c r="J169" s="32"/>
      <c r="K169" s="32"/>
    </row>
    <row r="170" spans="2:11" x14ac:dyDescent="0.25">
      <c r="B170" s="55" t="s">
        <v>248</v>
      </c>
      <c r="C170" s="32"/>
      <c r="D170" s="32"/>
      <c r="E170" s="32"/>
      <c r="F170" s="32"/>
      <c r="G170" s="32"/>
      <c r="H170" s="32"/>
      <c r="I170" s="32"/>
      <c r="J170" s="32"/>
      <c r="K170" s="32"/>
    </row>
    <row r="171" spans="2:11" x14ac:dyDescent="0.25">
      <c r="B171" s="32" t="s">
        <v>246</v>
      </c>
      <c r="C171" s="32"/>
      <c r="D171" s="32"/>
      <c r="E171" s="32"/>
      <c r="F171" s="32"/>
      <c r="G171" s="32"/>
      <c r="H171" s="32"/>
      <c r="I171" s="32"/>
      <c r="J171" s="32"/>
      <c r="K171" s="32"/>
    </row>
    <row r="172" spans="2:11" x14ac:dyDescent="0.25">
      <c r="B172" s="32" t="s">
        <v>246</v>
      </c>
      <c r="C172" s="32"/>
      <c r="D172" s="32"/>
      <c r="E172" s="32"/>
      <c r="F172" s="32"/>
      <c r="G172" s="32"/>
      <c r="H172" s="32"/>
      <c r="I172" s="32"/>
      <c r="J172" s="32"/>
      <c r="K172" s="32"/>
    </row>
    <row r="173" spans="2:11" x14ac:dyDescent="0.25">
      <c r="B173" s="47"/>
      <c r="C173" s="32"/>
      <c r="D173" s="32"/>
      <c r="E173" s="32"/>
      <c r="F173" s="32"/>
      <c r="G173" s="32"/>
      <c r="H173" s="32"/>
      <c r="I173" s="32"/>
      <c r="J173" s="32"/>
      <c r="K173" s="32"/>
    </row>
    <row r="174" spans="2:11" x14ac:dyDescent="0.25">
      <c r="B174" s="103" t="s">
        <v>86</v>
      </c>
      <c r="C174" s="32"/>
      <c r="D174" s="32"/>
      <c r="E174" s="32"/>
      <c r="F174" s="32"/>
      <c r="G174" s="32"/>
      <c r="H174" s="32"/>
      <c r="I174" s="32"/>
      <c r="J174" s="32"/>
      <c r="K174" s="32"/>
    </row>
    <row r="175" spans="2:11" x14ac:dyDescent="0.25">
      <c r="B175" s="32" t="s">
        <v>246</v>
      </c>
      <c r="C175" s="32"/>
      <c r="D175" s="32"/>
      <c r="E175" s="32"/>
      <c r="F175" s="32"/>
      <c r="G175" s="32"/>
      <c r="H175" s="32"/>
      <c r="I175" s="32"/>
      <c r="J175" s="32"/>
      <c r="K175" s="32"/>
    </row>
    <row r="176" spans="2:11" x14ac:dyDescent="0.25">
      <c r="B176" s="32" t="s">
        <v>246</v>
      </c>
      <c r="C176" s="32"/>
      <c r="D176" s="32"/>
      <c r="E176" s="32"/>
      <c r="F176" s="32"/>
      <c r="G176" s="32"/>
      <c r="H176" s="32"/>
      <c r="I176" s="32"/>
      <c r="J176" s="32"/>
      <c r="K176" s="32"/>
    </row>
    <row r="177" spans="2:11" x14ac:dyDescent="0.25">
      <c r="B177" s="47"/>
      <c r="C177" s="32"/>
      <c r="D177" s="32"/>
      <c r="E177" s="32"/>
      <c r="F177" s="32"/>
      <c r="G177" s="32"/>
      <c r="H177" s="32"/>
      <c r="I177" s="32"/>
      <c r="J177" s="32"/>
      <c r="K177" s="32"/>
    </row>
    <row r="178" spans="2:11" x14ac:dyDescent="0.25">
      <c r="B178" s="103" t="s">
        <v>87</v>
      </c>
      <c r="C178" s="32"/>
      <c r="D178" s="32"/>
      <c r="E178" s="32"/>
      <c r="F178" s="32"/>
      <c r="G178" s="32"/>
      <c r="H178" s="32"/>
      <c r="I178" s="32"/>
      <c r="J178" s="32"/>
      <c r="K178" s="32"/>
    </row>
    <row r="179" spans="2:11" x14ac:dyDescent="0.25">
      <c r="B179" s="32" t="s">
        <v>246</v>
      </c>
      <c r="C179" s="32"/>
      <c r="D179" s="32"/>
      <c r="E179" s="32"/>
      <c r="F179" s="32"/>
      <c r="G179" s="32"/>
      <c r="H179" s="32"/>
      <c r="I179" s="32"/>
      <c r="J179" s="32"/>
      <c r="K179" s="32"/>
    </row>
    <row r="180" spans="2:11" x14ac:dyDescent="0.25">
      <c r="B180" s="32" t="s">
        <v>246</v>
      </c>
      <c r="C180" s="32"/>
      <c r="D180" s="32"/>
      <c r="E180" s="32"/>
      <c r="F180" s="32"/>
      <c r="G180" s="32"/>
      <c r="H180" s="32"/>
      <c r="I180" s="32"/>
      <c r="J180" s="32"/>
      <c r="K180" s="32"/>
    </row>
    <row r="181" spans="2:11" x14ac:dyDescent="0.25">
      <c r="B181" s="32"/>
      <c r="C181" s="32"/>
      <c r="D181" s="32"/>
      <c r="E181" s="32"/>
      <c r="F181" s="32"/>
      <c r="G181" s="32"/>
      <c r="H181" s="32"/>
      <c r="I181" s="32"/>
      <c r="J181" s="32"/>
      <c r="K181" s="32"/>
    </row>
    <row r="182" spans="2:11" x14ac:dyDescent="0.25">
      <c r="B182" s="55"/>
      <c r="C182" s="32"/>
      <c r="D182" s="32"/>
      <c r="E182" s="32"/>
      <c r="F182" s="32"/>
      <c r="G182" s="32"/>
      <c r="H182" s="32"/>
      <c r="I182" s="32"/>
      <c r="J182" s="32"/>
      <c r="K182" s="32"/>
    </row>
    <row r="183" spans="2:11" x14ac:dyDescent="0.25">
      <c r="B183" s="32"/>
      <c r="C183" s="32"/>
      <c r="D183" s="32"/>
      <c r="E183" s="32"/>
      <c r="F183" s="32"/>
      <c r="G183" s="32"/>
      <c r="H183" s="32"/>
      <c r="I183" s="32"/>
      <c r="J183" s="32"/>
      <c r="K183" s="32"/>
    </row>
    <row r="184" spans="2:11" x14ac:dyDescent="0.25">
      <c r="B184" s="116" t="s">
        <v>249</v>
      </c>
      <c r="C184" s="57"/>
      <c r="D184" s="57"/>
      <c r="E184" s="57"/>
      <c r="F184" s="57"/>
      <c r="G184" s="57"/>
      <c r="H184" s="57"/>
      <c r="I184" s="57"/>
      <c r="J184" s="57"/>
      <c r="K184" s="57"/>
    </row>
    <row r="186" spans="2:11" x14ac:dyDescent="0.25">
      <c r="B186" s="247" t="s">
        <v>261</v>
      </c>
      <c r="C186" s="462"/>
      <c r="D186" s="462"/>
      <c r="E186" s="462"/>
      <c r="F186" s="462"/>
      <c r="G186" s="462"/>
      <c r="H186" s="462"/>
      <c r="I186" s="462"/>
    </row>
    <row r="187" spans="2:11" x14ac:dyDescent="0.25">
      <c r="B187" s="247" t="s">
        <v>262</v>
      </c>
      <c r="C187" s="462"/>
      <c r="D187" s="462"/>
      <c r="E187" s="462"/>
      <c r="F187" s="462"/>
      <c r="G187" s="462"/>
      <c r="H187" s="462"/>
      <c r="I187" s="462"/>
    </row>
  </sheetData>
  <mergeCells count="24">
    <mergeCell ref="H9:H10"/>
    <mergeCell ref="B99:B101"/>
    <mergeCell ref="G8:I8"/>
    <mergeCell ref="B8:B10"/>
    <mergeCell ref="I9:I10"/>
    <mergeCell ref="C8:C10"/>
    <mergeCell ref="D8:D10"/>
    <mergeCell ref="E8:E10"/>
    <mergeCell ref="F8:F10"/>
    <mergeCell ref="G9:G10"/>
    <mergeCell ref="C100:C101"/>
    <mergeCell ref="D100:D101"/>
    <mergeCell ref="C99:K99"/>
    <mergeCell ref="G100:K100"/>
    <mergeCell ref="F100:F101"/>
    <mergeCell ref="E100:E101"/>
    <mergeCell ref="O9:S9"/>
    <mergeCell ref="M8:S8"/>
    <mergeCell ref="J9:J10"/>
    <mergeCell ref="K9:K10"/>
    <mergeCell ref="L9:L10"/>
    <mergeCell ref="M9:M10"/>
    <mergeCell ref="N9:N10"/>
    <mergeCell ref="J8:L8"/>
  </mergeCells>
  <pageMargins left="1.02" right="0.25" top="1" bottom="1" header="0.25" footer="0.25"/>
  <pageSetup paperSize="9" scale="32" fitToHeight="2" orientation="landscape" r:id="rId1"/>
  <headerFooter alignWithMargins="0"/>
  <rowBreaks count="1" manualBreakCount="1">
    <brk id="93"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AX96"/>
  <sheetViews>
    <sheetView showGridLines="0" view="pageBreakPreview" topLeftCell="N48" zoomScale="40" zoomScaleNormal="80" zoomScaleSheetLayoutView="40" workbookViewId="0">
      <selection activeCell="F15" sqref="F15"/>
    </sheetView>
  </sheetViews>
  <sheetFormatPr defaultColWidth="9.28515625" defaultRowHeight="15" x14ac:dyDescent="0.25"/>
  <cols>
    <col min="1" max="1" width="4.5703125" style="22" customWidth="1"/>
    <col min="2" max="2" width="8.28515625" style="22" customWidth="1"/>
    <col min="3" max="3" width="46.42578125" style="22" customWidth="1"/>
    <col min="4" max="12" width="19.28515625" style="22" customWidth="1"/>
    <col min="13" max="13" width="18.7109375" style="22" customWidth="1"/>
    <col min="14" max="16" width="15.5703125" style="22" customWidth="1"/>
    <col min="17" max="23" width="14.42578125" style="22" customWidth="1"/>
    <col min="24" max="24" width="16.28515625" style="22" customWidth="1"/>
    <col min="25" max="29" width="14.42578125" style="22" customWidth="1"/>
    <col min="30" max="30" width="17.28515625" style="22" customWidth="1"/>
    <col min="31" max="31" width="15.7109375" style="22" customWidth="1"/>
    <col min="32" max="32" width="14.7109375" style="22" customWidth="1"/>
    <col min="33" max="33" width="19.7109375" style="22" customWidth="1"/>
    <col min="34" max="34" width="15" style="22" bestFit="1" customWidth="1"/>
    <col min="35" max="39" width="15.7109375" style="22" customWidth="1"/>
    <col min="40" max="40" width="14.42578125" style="22" customWidth="1"/>
    <col min="41" max="42" width="16" style="22" customWidth="1"/>
    <col min="43" max="43" width="14" style="22" customWidth="1"/>
    <col min="44" max="46" width="12.7109375" style="22" customWidth="1"/>
    <col min="47" max="47" width="15.28515625" style="22" customWidth="1"/>
    <col min="48" max="48" width="12.5703125" style="22" customWidth="1"/>
    <col min="49" max="49" width="13.42578125" style="22" customWidth="1"/>
    <col min="50" max="50" width="13.5703125" style="22" customWidth="1"/>
    <col min="51" max="53" width="9.28515625" style="22"/>
    <col min="54" max="54" width="11.28515625" style="22" customWidth="1"/>
    <col min="55" max="16384" width="9.28515625" style="22"/>
  </cols>
  <sheetData>
    <row r="2" spans="2:50" x14ac:dyDescent="0.25">
      <c r="C2" s="117"/>
      <c r="D2" s="117"/>
      <c r="E2" s="117"/>
      <c r="F2" s="117"/>
      <c r="G2" s="117"/>
      <c r="H2" s="117"/>
      <c r="I2" s="117"/>
      <c r="J2" s="117"/>
      <c r="K2" s="117"/>
      <c r="L2" s="117"/>
      <c r="M2" s="117"/>
      <c r="N2" s="117"/>
      <c r="O2" s="117"/>
      <c r="P2" s="117"/>
      <c r="Q2" s="117"/>
      <c r="R2" s="117"/>
      <c r="S2" s="141"/>
      <c r="T2" s="141"/>
      <c r="U2" s="141"/>
      <c r="V2" s="141"/>
      <c r="W2" s="141"/>
      <c r="X2" s="141"/>
      <c r="Y2" s="141"/>
      <c r="Z2" s="141"/>
    </row>
    <row r="3" spans="2:50" x14ac:dyDescent="0.25">
      <c r="C3" s="118"/>
      <c r="D3" s="118"/>
      <c r="E3" s="118"/>
      <c r="F3" s="118"/>
      <c r="G3" s="118"/>
      <c r="H3" s="118"/>
      <c r="I3" s="118"/>
      <c r="J3" s="118"/>
      <c r="K3" s="118"/>
      <c r="L3" s="118"/>
      <c r="M3" s="141" t="str">
        <f>Index!B2</f>
        <v>ADANI TRANSMISSION (INDIA) LIMITED</v>
      </c>
      <c r="N3" s="118"/>
      <c r="O3" s="118"/>
      <c r="P3" s="118"/>
      <c r="Q3" s="118"/>
      <c r="R3" s="118"/>
      <c r="S3" s="142"/>
      <c r="T3" s="142"/>
      <c r="U3" s="142"/>
      <c r="V3" s="142"/>
      <c r="W3" s="142"/>
      <c r="X3" s="142"/>
      <c r="Y3" s="142"/>
      <c r="Z3" s="142"/>
      <c r="AA3" s="120"/>
      <c r="AB3" s="120"/>
      <c r="AC3" s="120"/>
    </row>
    <row r="4" spans="2:50" x14ac:dyDescent="0.25">
      <c r="C4" s="119"/>
      <c r="D4" s="119"/>
      <c r="E4" s="119"/>
      <c r="F4" s="119"/>
      <c r="G4" s="119"/>
      <c r="H4" s="119"/>
      <c r="I4" s="119"/>
      <c r="J4" s="119"/>
      <c r="K4" s="119"/>
      <c r="L4" s="119"/>
      <c r="M4" s="299" t="s">
        <v>263</v>
      </c>
      <c r="N4" s="119"/>
      <c r="O4" s="119"/>
      <c r="P4" s="119"/>
      <c r="Q4" s="119"/>
      <c r="R4" s="119"/>
      <c r="S4" s="109"/>
      <c r="T4" s="109"/>
      <c r="U4" s="109"/>
      <c r="V4" s="109"/>
      <c r="W4" s="109"/>
      <c r="X4" s="109"/>
      <c r="Y4" s="109"/>
      <c r="Z4" s="109"/>
      <c r="AA4" s="120"/>
      <c r="AB4" s="120"/>
      <c r="AC4" s="120"/>
    </row>
    <row r="5" spans="2:50" x14ac:dyDescent="0.25">
      <c r="C5" s="109"/>
      <c r="D5" s="109"/>
      <c r="E5" s="109"/>
      <c r="F5" s="109"/>
      <c r="G5" s="109"/>
      <c r="H5" s="109"/>
      <c r="I5" s="109"/>
      <c r="J5" s="109"/>
      <c r="K5" s="109"/>
      <c r="L5" s="109"/>
      <c r="M5" s="121" t="s">
        <v>264</v>
      </c>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09"/>
      <c r="AS5" s="109"/>
      <c r="AT5" s="109"/>
      <c r="AU5" s="23"/>
      <c r="AV5" s="23"/>
      <c r="AW5" s="23"/>
      <c r="AX5" s="23"/>
    </row>
    <row r="6" spans="2:50" x14ac:dyDescent="0.25">
      <c r="C6" s="24"/>
      <c r="D6" s="24"/>
      <c r="E6" s="24"/>
      <c r="F6" s="24"/>
      <c r="G6" s="24"/>
      <c r="H6" s="24"/>
      <c r="I6" s="24"/>
      <c r="J6" s="24"/>
      <c r="K6" s="24"/>
      <c r="L6" s="24"/>
      <c r="M6" s="5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row>
    <row r="7" spans="2:50" x14ac:dyDescent="0.25">
      <c r="C7" s="24"/>
      <c r="D7" s="24"/>
      <c r="E7" s="24"/>
      <c r="F7" s="24"/>
      <c r="G7" s="24"/>
      <c r="H7" s="24"/>
      <c r="I7" s="24"/>
      <c r="J7" s="24"/>
      <c r="K7" s="24"/>
      <c r="L7" s="24"/>
      <c r="M7" s="5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row>
    <row r="8" spans="2:50" ht="15" customHeight="1" x14ac:dyDescent="0.25">
      <c r="C8" s="53" t="s">
        <v>224</v>
      </c>
      <c r="D8" s="53"/>
      <c r="E8" s="53"/>
      <c r="F8" s="53"/>
      <c r="G8" s="53"/>
      <c r="H8" s="53"/>
      <c r="I8" s="53"/>
      <c r="J8" s="53"/>
      <c r="K8" s="53"/>
      <c r="L8" s="5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row>
    <row r="9" spans="2:50" x14ac:dyDescent="0.25">
      <c r="C9" s="24"/>
      <c r="D9" s="24"/>
      <c r="E9" s="24"/>
      <c r="F9" s="24"/>
      <c r="G9" s="24"/>
      <c r="H9" s="24"/>
      <c r="I9" s="24"/>
      <c r="J9" s="24"/>
      <c r="K9" s="24"/>
      <c r="L9" s="24"/>
      <c r="M9" s="24"/>
      <c r="N9" s="23"/>
      <c r="O9" s="23"/>
      <c r="P9" s="23"/>
      <c r="Q9" s="23"/>
      <c r="R9" s="23"/>
      <c r="S9" s="23"/>
      <c r="T9" s="23"/>
      <c r="U9" s="54" t="s">
        <v>69</v>
      </c>
      <c r="V9" s="54"/>
      <c r="AA9" s="23"/>
      <c r="AB9" s="23"/>
      <c r="AC9" s="23"/>
      <c r="AD9" s="23"/>
      <c r="AE9" s="23"/>
      <c r="AF9" s="54"/>
      <c r="AG9" s="54"/>
      <c r="AH9" s="54"/>
      <c r="AI9" s="23"/>
      <c r="AK9" s="23"/>
      <c r="AL9" s="23"/>
      <c r="AM9" s="23"/>
      <c r="AO9" s="295" t="s">
        <v>69</v>
      </c>
      <c r="AP9" s="295"/>
      <c r="AQ9" s="54"/>
      <c r="AR9" s="54"/>
      <c r="AS9" s="54"/>
      <c r="AT9" s="54"/>
      <c r="AU9" s="23"/>
      <c r="AV9" s="23"/>
      <c r="AW9" s="23"/>
    </row>
    <row r="10" spans="2:50" ht="15" customHeight="1" x14ac:dyDescent="0.25">
      <c r="B10" s="859" t="s">
        <v>1</v>
      </c>
      <c r="C10" s="859" t="s">
        <v>225</v>
      </c>
      <c r="D10" s="859" t="s">
        <v>226</v>
      </c>
      <c r="E10" s="859" t="s">
        <v>227</v>
      </c>
      <c r="F10" s="859" t="s">
        <v>228</v>
      </c>
      <c r="G10" s="859" t="s">
        <v>265</v>
      </c>
      <c r="H10" s="859" t="s">
        <v>266</v>
      </c>
      <c r="I10" s="859" t="s">
        <v>267</v>
      </c>
      <c r="J10" s="859" t="s">
        <v>268</v>
      </c>
      <c r="K10" s="859" t="s">
        <v>269</v>
      </c>
      <c r="L10" s="859" t="s">
        <v>270</v>
      </c>
      <c r="M10" s="859" t="s">
        <v>271</v>
      </c>
      <c r="N10" s="859" t="s">
        <v>272</v>
      </c>
      <c r="O10" s="874" t="s">
        <v>218</v>
      </c>
      <c r="P10" s="875"/>
      <c r="Q10" s="875"/>
      <c r="R10" s="875"/>
      <c r="S10" s="875"/>
      <c r="T10" s="875"/>
      <c r="U10" s="875"/>
      <c r="V10" s="875"/>
      <c r="W10" s="876"/>
      <c r="X10" s="861" t="s">
        <v>273</v>
      </c>
      <c r="Y10" s="862"/>
      <c r="Z10" s="862"/>
      <c r="AA10" s="862"/>
      <c r="AB10" s="862"/>
      <c r="AC10" s="862"/>
      <c r="AD10" s="862"/>
      <c r="AE10" s="862"/>
      <c r="AF10" s="863"/>
      <c r="AG10" s="861" t="s">
        <v>219</v>
      </c>
      <c r="AH10" s="862"/>
      <c r="AI10" s="862"/>
      <c r="AJ10" s="862"/>
      <c r="AK10" s="862"/>
      <c r="AL10" s="862"/>
      <c r="AM10" s="862"/>
      <c r="AN10" s="862"/>
      <c r="AO10" s="863"/>
      <c r="AP10" s="869" t="s">
        <v>274</v>
      </c>
      <c r="AQ10" s="869"/>
    </row>
    <row r="11" spans="2:50" ht="24.75" customHeight="1" x14ac:dyDescent="0.25">
      <c r="B11" s="867"/>
      <c r="C11" s="867"/>
      <c r="D11" s="867"/>
      <c r="E11" s="867"/>
      <c r="F11" s="867"/>
      <c r="G11" s="867"/>
      <c r="H11" s="867"/>
      <c r="I11" s="867"/>
      <c r="J11" s="867"/>
      <c r="K11" s="867"/>
      <c r="L11" s="867"/>
      <c r="M11" s="867"/>
      <c r="N11" s="867"/>
      <c r="O11" s="859" t="s">
        <v>275</v>
      </c>
      <c r="P11" s="419" t="s">
        <v>130</v>
      </c>
      <c r="Q11" s="418" t="s">
        <v>130</v>
      </c>
      <c r="R11" s="418" t="s">
        <v>131</v>
      </c>
      <c r="S11" s="418" t="s">
        <v>99</v>
      </c>
      <c r="T11" s="418" t="s">
        <v>99</v>
      </c>
      <c r="U11" s="418" t="s">
        <v>99</v>
      </c>
      <c r="V11" s="418" t="s">
        <v>99</v>
      </c>
      <c r="W11" s="418" t="s">
        <v>99</v>
      </c>
      <c r="X11" s="859" t="s">
        <v>276</v>
      </c>
      <c r="Y11" s="419" t="s">
        <v>130</v>
      </c>
      <c r="Z11" s="418" t="s">
        <v>130</v>
      </c>
      <c r="AA11" s="418" t="s">
        <v>131</v>
      </c>
      <c r="AB11" s="418" t="s">
        <v>99</v>
      </c>
      <c r="AC11" s="418" t="s">
        <v>99</v>
      </c>
      <c r="AD11" s="418" t="s">
        <v>99</v>
      </c>
      <c r="AE11" s="418" t="s">
        <v>99</v>
      </c>
      <c r="AF11" s="418" t="s">
        <v>99</v>
      </c>
      <c r="AG11" s="859" t="s">
        <v>277</v>
      </c>
      <c r="AH11" s="419" t="s">
        <v>130</v>
      </c>
      <c r="AI11" s="418" t="s">
        <v>130</v>
      </c>
      <c r="AJ11" s="418" t="s">
        <v>131</v>
      </c>
      <c r="AK11" s="418" t="s">
        <v>99</v>
      </c>
      <c r="AL11" s="418" t="s">
        <v>99</v>
      </c>
      <c r="AM11" s="418" t="s">
        <v>99</v>
      </c>
      <c r="AN11" s="418" t="s">
        <v>99</v>
      </c>
      <c r="AO11" s="418" t="s">
        <v>99</v>
      </c>
      <c r="AP11" s="870" t="s">
        <v>278</v>
      </c>
      <c r="AQ11" s="872" t="s">
        <v>279</v>
      </c>
    </row>
    <row r="12" spans="2:50" x14ac:dyDescent="0.25">
      <c r="B12" s="860"/>
      <c r="C12" s="860"/>
      <c r="D12" s="860"/>
      <c r="E12" s="860"/>
      <c r="F12" s="860"/>
      <c r="G12" s="860"/>
      <c r="H12" s="860"/>
      <c r="I12" s="860"/>
      <c r="J12" s="860"/>
      <c r="K12" s="860"/>
      <c r="L12" s="860"/>
      <c r="M12" s="860"/>
      <c r="N12" s="860"/>
      <c r="O12" s="860"/>
      <c r="P12" s="412" t="s">
        <v>71</v>
      </c>
      <c r="Q12" s="412" t="s">
        <v>72</v>
      </c>
      <c r="R12" s="412" t="s">
        <v>73</v>
      </c>
      <c r="S12" s="412" t="s">
        <v>83</v>
      </c>
      <c r="T12" s="412" t="s">
        <v>84</v>
      </c>
      <c r="U12" s="412" t="s">
        <v>85</v>
      </c>
      <c r="V12" s="412" t="s">
        <v>86</v>
      </c>
      <c r="W12" s="412" t="s">
        <v>87</v>
      </c>
      <c r="X12" s="860"/>
      <c r="Y12" s="412" t="s">
        <v>71</v>
      </c>
      <c r="Z12" s="412" t="s">
        <v>72</v>
      </c>
      <c r="AA12" s="412" t="s">
        <v>280</v>
      </c>
      <c r="AB12" s="412" t="s">
        <v>83</v>
      </c>
      <c r="AC12" s="412" t="s">
        <v>84</v>
      </c>
      <c r="AD12" s="412" t="s">
        <v>85</v>
      </c>
      <c r="AE12" s="412" t="s">
        <v>86</v>
      </c>
      <c r="AF12" s="412" t="s">
        <v>87</v>
      </c>
      <c r="AG12" s="860"/>
      <c r="AH12" s="412" t="s">
        <v>71</v>
      </c>
      <c r="AI12" s="412" t="s">
        <v>281</v>
      </c>
      <c r="AJ12" s="412" t="s">
        <v>280</v>
      </c>
      <c r="AK12" s="412" t="s">
        <v>83</v>
      </c>
      <c r="AL12" s="412" t="s">
        <v>84</v>
      </c>
      <c r="AM12" s="412" t="s">
        <v>85</v>
      </c>
      <c r="AN12" s="412" t="s">
        <v>86</v>
      </c>
      <c r="AO12" s="412" t="s">
        <v>87</v>
      </c>
      <c r="AP12" s="871"/>
      <c r="AQ12" s="873"/>
    </row>
    <row r="13" spans="2:50" x14ac:dyDescent="0.25">
      <c r="B13" s="55"/>
      <c r="C13" s="55" t="s">
        <v>71</v>
      </c>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row>
    <row r="14" spans="2:50" x14ac:dyDescent="0.25">
      <c r="B14" s="55"/>
      <c r="C14" s="103" t="s">
        <v>244</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row>
    <row r="15" spans="2:50" x14ac:dyDescent="0.25">
      <c r="B15" s="55"/>
      <c r="C15" s="105" t="s">
        <v>245</v>
      </c>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row>
    <row r="16" spans="2:50" x14ac:dyDescent="0.25">
      <c r="B16" s="55"/>
      <c r="C16" s="32" t="s">
        <v>246</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row>
    <row r="17" spans="2:43" x14ac:dyDescent="0.25">
      <c r="B17" s="55"/>
      <c r="C17" s="32" t="s">
        <v>246</v>
      </c>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row>
    <row r="18" spans="2:43" x14ac:dyDescent="0.25">
      <c r="B18" s="55"/>
      <c r="C18" s="105" t="s">
        <v>247</v>
      </c>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row>
    <row r="19" spans="2:43" x14ac:dyDescent="0.25">
      <c r="B19" s="55"/>
      <c r="C19" s="32" t="s">
        <v>246</v>
      </c>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row>
    <row r="20" spans="2:43" x14ac:dyDescent="0.25">
      <c r="B20" s="55"/>
      <c r="C20" s="32" t="s">
        <v>246</v>
      </c>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row>
    <row r="21" spans="2:43" ht="15.75" x14ac:dyDescent="0.25">
      <c r="B21" s="55"/>
      <c r="C21" s="647" t="s">
        <v>248</v>
      </c>
      <c r="D21" s="32"/>
      <c r="E21" s="32"/>
      <c r="F21" s="32"/>
      <c r="G21" s="32"/>
      <c r="H21" s="32"/>
      <c r="I21" s="32"/>
      <c r="J21" s="32"/>
      <c r="K21" s="32"/>
      <c r="L21" s="32"/>
      <c r="M21" s="32"/>
      <c r="N21" s="32"/>
      <c r="O21" s="32"/>
      <c r="P21" s="32">
        <v>0.17</v>
      </c>
      <c r="Q21" s="32"/>
      <c r="R21" s="32"/>
      <c r="S21" s="32"/>
      <c r="T21" s="32"/>
      <c r="U21" s="32"/>
      <c r="V21" s="32"/>
      <c r="W21" s="32"/>
      <c r="X21" s="32"/>
      <c r="Y21" s="651">
        <v>1</v>
      </c>
      <c r="Z21" s="32"/>
      <c r="AA21" s="32"/>
      <c r="AB21" s="32"/>
      <c r="AC21" s="32"/>
      <c r="AD21" s="32"/>
      <c r="AE21" s="32"/>
      <c r="AF21" s="32"/>
      <c r="AG21" s="32"/>
      <c r="AH21" s="32">
        <v>0.17</v>
      </c>
      <c r="AI21" s="32"/>
      <c r="AJ21" s="32"/>
      <c r="AK21" s="32"/>
      <c r="AL21" s="32"/>
      <c r="AM21" s="32"/>
      <c r="AN21" s="32"/>
      <c r="AO21" s="32"/>
      <c r="AP21" s="32"/>
      <c r="AQ21" s="32"/>
    </row>
    <row r="22" spans="2:43" x14ac:dyDescent="0.25">
      <c r="B22" s="55"/>
      <c r="C22" s="32" t="s">
        <v>246</v>
      </c>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row>
    <row r="23" spans="2:43" x14ac:dyDescent="0.25">
      <c r="B23" s="55"/>
      <c r="C23" s="32" t="s">
        <v>246</v>
      </c>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row>
    <row r="24" spans="2:43" x14ac:dyDescent="0.25">
      <c r="B24" s="55"/>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row>
    <row r="25" spans="2:43" x14ac:dyDescent="0.25">
      <c r="B25" s="55"/>
      <c r="C25" s="55" t="s">
        <v>72</v>
      </c>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row>
    <row r="26" spans="2:43" x14ac:dyDescent="0.25">
      <c r="B26" s="55"/>
      <c r="C26" s="103" t="s">
        <v>244</v>
      </c>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row>
    <row r="27" spans="2:43" x14ac:dyDescent="0.25">
      <c r="B27" s="55"/>
      <c r="C27" s="105" t="s">
        <v>245</v>
      </c>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row>
    <row r="28" spans="2:43" x14ac:dyDescent="0.25">
      <c r="B28" s="55"/>
      <c r="C28" s="32" t="s">
        <v>246</v>
      </c>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row>
    <row r="29" spans="2:43" x14ac:dyDescent="0.25">
      <c r="B29" s="55"/>
      <c r="C29" s="32" t="s">
        <v>246</v>
      </c>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row>
    <row r="30" spans="2:43" x14ac:dyDescent="0.25">
      <c r="B30" s="55"/>
      <c r="C30" s="105" t="s">
        <v>247</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row>
    <row r="31" spans="2:43" x14ac:dyDescent="0.25">
      <c r="B31" s="55"/>
      <c r="C31" s="32" t="s">
        <v>246</v>
      </c>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row>
    <row r="32" spans="2:43" x14ac:dyDescent="0.25">
      <c r="B32" s="55"/>
      <c r="C32" s="32" t="s">
        <v>246</v>
      </c>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row>
    <row r="33" spans="2:43" x14ac:dyDescent="0.25">
      <c r="B33" s="55"/>
      <c r="C33" s="55" t="s">
        <v>248</v>
      </c>
      <c r="D33" s="32"/>
      <c r="E33" s="32"/>
      <c r="F33" s="32"/>
      <c r="G33" s="32"/>
      <c r="H33" s="32"/>
      <c r="I33" s="32"/>
      <c r="J33" s="32"/>
      <c r="K33" s="32"/>
      <c r="L33" s="32"/>
      <c r="M33" s="32"/>
      <c r="N33" s="32"/>
      <c r="O33" s="32"/>
      <c r="P33" s="32"/>
      <c r="Q33" s="32">
        <v>0.02</v>
      </c>
      <c r="R33" s="32"/>
      <c r="S33" s="32"/>
      <c r="T33" s="32"/>
      <c r="U33" s="32"/>
      <c r="V33" s="32"/>
      <c r="W33" s="32"/>
      <c r="X33" s="32"/>
      <c r="Y33" s="32"/>
      <c r="Z33" s="651">
        <v>1</v>
      </c>
      <c r="AA33" s="32"/>
      <c r="AB33" s="32"/>
      <c r="AC33" s="32"/>
      <c r="AD33" s="32"/>
      <c r="AE33" s="32"/>
      <c r="AF33" s="32"/>
      <c r="AG33" s="32"/>
      <c r="AH33" s="32"/>
      <c r="AI33" s="32">
        <v>0.02</v>
      </c>
      <c r="AJ33" s="32"/>
      <c r="AK33" s="32"/>
      <c r="AL33" s="32"/>
      <c r="AM33" s="32"/>
      <c r="AN33" s="32"/>
      <c r="AO33" s="32"/>
      <c r="AP33" s="32"/>
      <c r="AQ33" s="32"/>
    </row>
    <row r="34" spans="2:43" x14ac:dyDescent="0.25">
      <c r="B34" s="55"/>
      <c r="C34" s="32" t="s">
        <v>246</v>
      </c>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row>
    <row r="35" spans="2:43" x14ac:dyDescent="0.25">
      <c r="B35" s="55"/>
      <c r="C35" s="32" t="s">
        <v>246</v>
      </c>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row>
    <row r="36" spans="2:43" x14ac:dyDescent="0.25">
      <c r="B36" s="55"/>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row>
    <row r="37" spans="2:43" x14ac:dyDescent="0.25">
      <c r="B37" s="55"/>
      <c r="C37" s="55" t="s">
        <v>73</v>
      </c>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row>
    <row r="38" spans="2:43" x14ac:dyDescent="0.25">
      <c r="B38" s="55"/>
      <c r="C38" s="103" t="s">
        <v>244</v>
      </c>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row>
    <row r="39" spans="2:43" x14ac:dyDescent="0.25">
      <c r="B39" s="55"/>
      <c r="C39" s="105" t="s">
        <v>245</v>
      </c>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row>
    <row r="40" spans="2:43" x14ac:dyDescent="0.25">
      <c r="B40" s="55"/>
      <c r="C40" s="32" t="s">
        <v>246</v>
      </c>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row>
    <row r="41" spans="2:43" x14ac:dyDescent="0.25">
      <c r="B41" s="55"/>
      <c r="C41" s="32" t="s">
        <v>246</v>
      </c>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row>
    <row r="42" spans="2:43" x14ac:dyDescent="0.25">
      <c r="B42" s="55"/>
      <c r="C42" s="105" t="s">
        <v>247</v>
      </c>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row>
    <row r="43" spans="2:43" x14ac:dyDescent="0.25">
      <c r="B43" s="55"/>
      <c r="C43" s="32" t="s">
        <v>246</v>
      </c>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row>
    <row r="44" spans="2:43" x14ac:dyDescent="0.25">
      <c r="B44" s="55"/>
      <c r="C44" s="32" t="s">
        <v>246</v>
      </c>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row>
    <row r="45" spans="2:43" x14ac:dyDescent="0.25">
      <c r="B45" s="55"/>
      <c r="C45" s="55" t="s">
        <v>248</v>
      </c>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row>
    <row r="46" spans="2:43" x14ac:dyDescent="0.25">
      <c r="B46" s="55"/>
      <c r="C46" s="32" t="s">
        <v>246</v>
      </c>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row>
    <row r="47" spans="2:43" x14ac:dyDescent="0.25">
      <c r="B47" s="55"/>
      <c r="C47" s="32" t="s">
        <v>246</v>
      </c>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row>
    <row r="48" spans="2:43" x14ac:dyDescent="0.25">
      <c r="B48" s="55"/>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row>
    <row r="49" spans="2:43" x14ac:dyDescent="0.25">
      <c r="B49" s="55"/>
      <c r="C49" s="55" t="s">
        <v>83</v>
      </c>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row>
    <row r="50" spans="2:43" x14ac:dyDescent="0.25">
      <c r="B50" s="55"/>
      <c r="C50" s="103" t="s">
        <v>244</v>
      </c>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row>
    <row r="51" spans="2:43" x14ac:dyDescent="0.25">
      <c r="B51" s="55"/>
      <c r="C51" s="105" t="s">
        <v>245</v>
      </c>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row>
    <row r="52" spans="2:43" x14ac:dyDescent="0.25">
      <c r="B52" s="55"/>
      <c r="C52" s="32" t="s">
        <v>246</v>
      </c>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row>
    <row r="53" spans="2:43" x14ac:dyDescent="0.25">
      <c r="B53" s="55"/>
      <c r="C53" s="32" t="s">
        <v>246</v>
      </c>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row>
    <row r="54" spans="2:43" x14ac:dyDescent="0.25">
      <c r="B54" s="55"/>
      <c r="C54" s="105" t="s">
        <v>247</v>
      </c>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row>
    <row r="55" spans="2:43" x14ac:dyDescent="0.25">
      <c r="B55" s="55"/>
      <c r="C55" s="32" t="s">
        <v>246</v>
      </c>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row>
    <row r="56" spans="2:43" x14ac:dyDescent="0.25">
      <c r="B56" s="55"/>
      <c r="C56" s="32" t="s">
        <v>246</v>
      </c>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row>
    <row r="57" spans="2:43" x14ac:dyDescent="0.25">
      <c r="B57" s="55"/>
      <c r="C57" s="55" t="s">
        <v>248</v>
      </c>
      <c r="D57" s="32"/>
      <c r="E57" s="32"/>
      <c r="F57" s="32"/>
      <c r="G57" s="32"/>
      <c r="H57" s="32"/>
      <c r="I57" s="32"/>
      <c r="J57" s="32"/>
      <c r="K57" s="32"/>
      <c r="L57" s="32"/>
      <c r="M57" s="32"/>
      <c r="N57" s="32"/>
      <c r="O57" s="32"/>
      <c r="P57" s="32"/>
      <c r="Q57" s="32"/>
      <c r="R57" s="32"/>
      <c r="S57" s="538">
        <v>19</v>
      </c>
      <c r="T57" s="32"/>
      <c r="U57" s="32"/>
      <c r="V57" s="32"/>
      <c r="W57" s="32"/>
      <c r="X57" s="32"/>
      <c r="Y57" s="32"/>
      <c r="Z57" s="32"/>
      <c r="AA57" s="32"/>
      <c r="AB57" s="651">
        <v>1</v>
      </c>
      <c r="AC57" s="32"/>
      <c r="AD57" s="32"/>
      <c r="AE57" s="32"/>
      <c r="AF57" s="32"/>
      <c r="AG57" s="32"/>
      <c r="AH57" s="32"/>
      <c r="AI57" s="32"/>
      <c r="AJ57" s="32"/>
      <c r="AK57" s="538">
        <v>19</v>
      </c>
      <c r="AL57" s="32"/>
      <c r="AM57" s="32"/>
      <c r="AN57" s="32"/>
      <c r="AO57" s="32"/>
      <c r="AP57" s="32"/>
      <c r="AQ57" s="32"/>
    </row>
    <row r="58" spans="2:43" x14ac:dyDescent="0.25">
      <c r="B58" s="55"/>
      <c r="C58" s="32" t="s">
        <v>246</v>
      </c>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row>
    <row r="59" spans="2:43" x14ac:dyDescent="0.25">
      <c r="B59" s="55"/>
      <c r="C59" s="32" t="s">
        <v>246</v>
      </c>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row>
    <row r="60" spans="2:43" x14ac:dyDescent="0.25">
      <c r="B60" s="55"/>
      <c r="C60" s="47"/>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row>
    <row r="61" spans="2:43" x14ac:dyDescent="0.25">
      <c r="B61" s="55"/>
      <c r="C61" s="103" t="s">
        <v>84</v>
      </c>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row>
    <row r="62" spans="2:43" x14ac:dyDescent="0.25">
      <c r="B62" s="55"/>
      <c r="C62" s="103" t="s">
        <v>244</v>
      </c>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row>
    <row r="63" spans="2:43" x14ac:dyDescent="0.25">
      <c r="B63" s="55"/>
      <c r="C63" s="105" t="s">
        <v>245</v>
      </c>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row>
    <row r="64" spans="2:43" x14ac:dyDescent="0.25">
      <c r="B64" s="55"/>
      <c r="C64" s="32" t="s">
        <v>246</v>
      </c>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row>
    <row r="65" spans="2:43" x14ac:dyDescent="0.25">
      <c r="B65" s="55"/>
      <c r="C65" s="32" t="s">
        <v>246</v>
      </c>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row>
    <row r="66" spans="2:43" x14ac:dyDescent="0.25">
      <c r="B66" s="55"/>
      <c r="C66" s="105" t="s">
        <v>247</v>
      </c>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row>
    <row r="67" spans="2:43" x14ac:dyDescent="0.25">
      <c r="B67" s="55"/>
      <c r="C67" s="32" t="s">
        <v>246</v>
      </c>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row>
    <row r="68" spans="2:43" x14ac:dyDescent="0.25">
      <c r="B68" s="55"/>
      <c r="C68" s="32" t="s">
        <v>246</v>
      </c>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row>
    <row r="69" spans="2:43" x14ac:dyDescent="0.25">
      <c r="B69" s="55"/>
      <c r="C69" s="55" t="s">
        <v>248</v>
      </c>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row>
    <row r="70" spans="2:43" x14ac:dyDescent="0.25">
      <c r="B70" s="55"/>
      <c r="C70" s="32" t="s">
        <v>246</v>
      </c>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row>
    <row r="71" spans="2:43" x14ac:dyDescent="0.25">
      <c r="B71" s="55"/>
      <c r="C71" s="32" t="s">
        <v>246</v>
      </c>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row>
    <row r="72" spans="2:43" x14ac:dyDescent="0.25">
      <c r="B72" s="55"/>
      <c r="C72" s="47"/>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row>
    <row r="73" spans="2:43" x14ac:dyDescent="0.25">
      <c r="B73" s="55"/>
      <c r="C73" s="103" t="s">
        <v>85</v>
      </c>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row>
    <row r="74" spans="2:43" x14ac:dyDescent="0.25">
      <c r="B74" s="55"/>
      <c r="C74" s="103" t="s">
        <v>244</v>
      </c>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row>
    <row r="75" spans="2:43" x14ac:dyDescent="0.25">
      <c r="B75" s="55"/>
      <c r="C75" s="105" t="s">
        <v>245</v>
      </c>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row>
    <row r="76" spans="2:43" x14ac:dyDescent="0.25">
      <c r="B76" s="55"/>
      <c r="C76" s="32" t="s">
        <v>246</v>
      </c>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row>
    <row r="77" spans="2:43" x14ac:dyDescent="0.25">
      <c r="B77" s="55"/>
      <c r="C77" s="32" t="s">
        <v>246</v>
      </c>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row>
    <row r="78" spans="2:43" x14ac:dyDescent="0.25">
      <c r="B78" s="55"/>
      <c r="C78" s="105" t="s">
        <v>247</v>
      </c>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row>
    <row r="79" spans="2:43" x14ac:dyDescent="0.25">
      <c r="B79" s="55"/>
      <c r="C79" s="32" t="s">
        <v>246</v>
      </c>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row>
    <row r="80" spans="2:43" x14ac:dyDescent="0.25">
      <c r="B80" s="55"/>
      <c r="C80" s="32" t="s">
        <v>246</v>
      </c>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row>
    <row r="81" spans="2:43" x14ac:dyDescent="0.25">
      <c r="B81" s="55"/>
      <c r="C81" s="55" t="s">
        <v>248</v>
      </c>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row>
    <row r="82" spans="2:43" x14ac:dyDescent="0.25">
      <c r="B82" s="55"/>
      <c r="C82" s="32" t="s">
        <v>246</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row>
    <row r="83" spans="2:43" x14ac:dyDescent="0.25">
      <c r="B83" s="55"/>
      <c r="C83" s="32" t="s">
        <v>246</v>
      </c>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row>
    <row r="84" spans="2:43" x14ac:dyDescent="0.25">
      <c r="B84" s="55"/>
      <c r="C84" s="47"/>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row>
    <row r="85" spans="2:43" x14ac:dyDescent="0.25">
      <c r="B85" s="55"/>
      <c r="C85" s="103" t="s">
        <v>86</v>
      </c>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row>
    <row r="86" spans="2:43" x14ac:dyDescent="0.25">
      <c r="B86" s="55"/>
      <c r="C86" s="32" t="s">
        <v>246</v>
      </c>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row>
    <row r="87" spans="2:43" x14ac:dyDescent="0.25">
      <c r="B87" s="55"/>
      <c r="C87" s="32" t="s">
        <v>246</v>
      </c>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row>
    <row r="88" spans="2:43" x14ac:dyDescent="0.25">
      <c r="B88" s="55"/>
      <c r="C88" s="47"/>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row>
    <row r="89" spans="2:43" x14ac:dyDescent="0.25">
      <c r="B89" s="55"/>
      <c r="C89" s="103" t="s">
        <v>87</v>
      </c>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row>
    <row r="90" spans="2:43" x14ac:dyDescent="0.25">
      <c r="B90" s="55"/>
      <c r="C90" s="32" t="s">
        <v>246</v>
      </c>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row>
    <row r="91" spans="2:43" x14ac:dyDescent="0.25">
      <c r="B91" s="55"/>
      <c r="C91" s="32" t="s">
        <v>246</v>
      </c>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row>
    <row r="92" spans="2:43" x14ac:dyDescent="0.25">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row>
    <row r="93" spans="2:43" x14ac:dyDescent="0.25">
      <c r="B93" s="57"/>
      <c r="C93" s="116" t="s">
        <v>249</v>
      </c>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row>
    <row r="95" spans="2:43" x14ac:dyDescent="0.25">
      <c r="B95" s="247" t="s">
        <v>282</v>
      </c>
      <c r="C95" s="247"/>
      <c r="D95" s="462"/>
      <c r="E95" s="462"/>
      <c r="F95" s="462"/>
      <c r="G95" s="462"/>
      <c r="H95" s="462"/>
    </row>
    <row r="96" spans="2:43" x14ac:dyDescent="0.25">
      <c r="B96" s="247" t="s">
        <v>283</v>
      </c>
      <c r="C96" s="247"/>
      <c r="D96" s="462"/>
      <c r="E96" s="462"/>
      <c r="F96" s="462"/>
      <c r="G96" s="462"/>
      <c r="H96" s="462"/>
    </row>
  </sheetData>
  <mergeCells count="22">
    <mergeCell ref="B10:B12"/>
    <mergeCell ref="C10:C12"/>
    <mergeCell ref="D10:D12"/>
    <mergeCell ref="G10:G12"/>
    <mergeCell ref="O10:W10"/>
    <mergeCell ref="O11:O12"/>
    <mergeCell ref="J10:J12"/>
    <mergeCell ref="K10:K12"/>
    <mergeCell ref="L10:L12"/>
    <mergeCell ref="H10:H12"/>
    <mergeCell ref="M10:M12"/>
    <mergeCell ref="N10:N12"/>
    <mergeCell ref="I10:I12"/>
    <mergeCell ref="E10:E12"/>
    <mergeCell ref="F10:F12"/>
    <mergeCell ref="X10:AF10"/>
    <mergeCell ref="X11:X12"/>
    <mergeCell ref="AG10:AO10"/>
    <mergeCell ref="AG11:AG12"/>
    <mergeCell ref="AP10:AQ10"/>
    <mergeCell ref="AP11:AP12"/>
    <mergeCell ref="AQ11:AQ12"/>
  </mergeCells>
  <pageMargins left="1.02" right="0.25" top="1" bottom="1" header="0.25" footer="0.25"/>
  <pageSetup paperSize="9" scale="31" fitToWidth="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K97"/>
  <sheetViews>
    <sheetView showGridLines="0" view="pageBreakPreview" zoomScale="30" zoomScaleNormal="80" zoomScaleSheetLayoutView="30" workbookViewId="0">
      <selection activeCell="F15" sqref="F15"/>
    </sheetView>
  </sheetViews>
  <sheetFormatPr defaultColWidth="9.28515625" defaultRowHeight="15" x14ac:dyDescent="0.25"/>
  <cols>
    <col min="1" max="1" width="4.5703125" style="22" customWidth="1"/>
    <col min="2" max="2" width="8.28515625" style="22" customWidth="1"/>
    <col min="3" max="3" width="46.42578125" style="22" customWidth="1"/>
    <col min="4" max="7" width="17.7109375" style="22" customWidth="1"/>
    <col min="8" max="8" width="16.7109375" style="22" customWidth="1"/>
    <col min="9" max="10" width="15.5703125" style="22" customWidth="1"/>
    <col min="11" max="11" width="15.28515625" style="22" customWidth="1"/>
    <col min="12" max="12" width="14.42578125" style="22" customWidth="1"/>
    <col min="13" max="13" width="14.7109375" style="22" customWidth="1"/>
    <col min="14" max="14" width="16.7109375" style="22" customWidth="1"/>
    <col min="15" max="15" width="13.28515625" style="22" customWidth="1"/>
    <col min="16" max="19" width="14.42578125" style="22" customWidth="1"/>
    <col min="20" max="20" width="12" style="22" customWidth="1"/>
    <col min="21" max="21" width="13.28515625" style="22" bestFit="1" customWidth="1"/>
    <col min="22" max="24" width="12.5703125" style="22" customWidth="1"/>
    <col min="25" max="25" width="14.7109375" style="22" customWidth="1"/>
    <col min="26" max="26" width="12.7109375" style="22" customWidth="1"/>
    <col min="27" max="27" width="14.42578125" style="22" customWidth="1"/>
    <col min="28" max="28" width="16" style="22" customWidth="1"/>
    <col min="29" max="29" width="12.7109375" style="22" customWidth="1"/>
    <col min="30" max="30" width="14" style="22" customWidth="1"/>
    <col min="31" max="33" width="12.7109375" style="22" customWidth="1"/>
    <col min="34" max="34" width="15.28515625" style="22" customWidth="1"/>
    <col min="35" max="35" width="12.5703125" style="22" customWidth="1"/>
    <col min="36" max="36" width="13.42578125" style="22" customWidth="1"/>
    <col min="37" max="37" width="13.5703125" style="22" customWidth="1"/>
    <col min="38" max="40" width="9.28515625" style="22"/>
    <col min="41" max="41" width="11.28515625" style="22" customWidth="1"/>
    <col min="42" max="16384" width="9.28515625" style="22"/>
  </cols>
  <sheetData>
    <row r="1" spans="2:37" ht="15.75" customHeight="1" x14ac:dyDescent="0.25"/>
    <row r="2" spans="2:37" ht="15" customHeight="1" x14ac:dyDescent="0.25">
      <c r="C2" s="117"/>
      <c r="D2" s="117"/>
      <c r="E2" s="117"/>
      <c r="F2" s="117"/>
      <c r="G2" s="117"/>
      <c r="H2" s="141" t="str">
        <f>Index!B2</f>
        <v>ADANI TRANSMISSION (INDIA) LIMITED</v>
      </c>
      <c r="I2" s="117"/>
      <c r="J2" s="117"/>
      <c r="K2" s="117"/>
      <c r="L2" s="117"/>
      <c r="M2" s="141"/>
      <c r="N2" s="141"/>
      <c r="O2" s="141"/>
    </row>
    <row r="3" spans="2:37" ht="15" customHeight="1" x14ac:dyDescent="0.25">
      <c r="C3" s="118"/>
      <c r="D3" s="118"/>
      <c r="E3" s="118"/>
      <c r="F3" s="118"/>
      <c r="G3" s="118"/>
      <c r="H3" s="299" t="s">
        <v>284</v>
      </c>
      <c r="I3" s="118"/>
      <c r="J3" s="118"/>
      <c r="K3" s="118"/>
      <c r="L3" s="118"/>
      <c r="M3" s="142"/>
      <c r="N3" s="142"/>
      <c r="O3" s="142"/>
      <c r="P3" s="23"/>
      <c r="Q3" s="23"/>
      <c r="R3" s="23"/>
      <c r="S3" s="23"/>
    </row>
    <row r="4" spans="2:37" ht="15" customHeight="1" x14ac:dyDescent="0.25">
      <c r="C4" s="119"/>
      <c r="D4" s="119"/>
      <c r="E4" s="119"/>
      <c r="F4" s="119"/>
      <c r="G4" s="119"/>
      <c r="H4" s="121" t="s">
        <v>285</v>
      </c>
      <c r="I4" s="119"/>
      <c r="J4" s="119"/>
      <c r="K4" s="119"/>
      <c r="L4" s="119"/>
      <c r="M4" s="109"/>
      <c r="N4" s="109"/>
      <c r="O4" s="109"/>
      <c r="P4" s="23"/>
      <c r="Q4" s="23"/>
      <c r="R4" s="23"/>
      <c r="S4" s="23"/>
    </row>
    <row r="5" spans="2:37" x14ac:dyDescent="0.25">
      <c r="C5" s="24"/>
      <c r="D5" s="24"/>
      <c r="E5" s="24"/>
      <c r="F5" s="24"/>
      <c r="G5" s="24"/>
      <c r="H5" s="5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x14ac:dyDescent="0.25">
      <c r="C6" s="24"/>
      <c r="D6" s="24"/>
      <c r="E6" s="24"/>
      <c r="F6" s="24"/>
      <c r="G6" s="24"/>
      <c r="H6" s="5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row>
    <row r="7" spans="2:37" ht="15.75" customHeight="1" x14ac:dyDescent="0.25">
      <c r="C7" s="53" t="s">
        <v>224</v>
      </c>
      <c r="D7" s="53"/>
      <c r="E7" s="53"/>
      <c r="F7" s="53"/>
      <c r="G7" s="5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row>
    <row r="8" spans="2:37" x14ac:dyDescent="0.25">
      <c r="C8" s="24"/>
      <c r="D8" s="24"/>
      <c r="E8" s="24"/>
      <c r="F8" s="24"/>
      <c r="G8" s="24"/>
      <c r="H8" s="24"/>
      <c r="I8" s="23"/>
      <c r="J8" s="23"/>
      <c r="K8" s="23"/>
      <c r="L8" s="23"/>
      <c r="M8" s="23"/>
      <c r="N8" s="54" t="s">
        <v>69</v>
      </c>
      <c r="O8" s="23"/>
      <c r="P8" s="23"/>
      <c r="Q8" s="23"/>
      <c r="R8" s="23"/>
      <c r="S8" s="23"/>
      <c r="T8" s="23"/>
      <c r="U8" s="23"/>
      <c r="V8" s="54"/>
      <c r="W8" s="23"/>
      <c r="Y8" s="23"/>
      <c r="Z8" s="23"/>
      <c r="AC8" s="54"/>
      <c r="AD8" s="54"/>
      <c r="AE8" s="54"/>
      <c r="AF8" s="54"/>
      <c r="AG8" s="54"/>
      <c r="AH8" s="23"/>
      <c r="AI8" s="23"/>
      <c r="AJ8" s="23"/>
    </row>
    <row r="9" spans="2:37" ht="15" customHeight="1" x14ac:dyDescent="0.25">
      <c r="B9" s="856" t="s">
        <v>1</v>
      </c>
      <c r="C9" s="856" t="s">
        <v>225</v>
      </c>
      <c r="D9" s="856" t="s">
        <v>227</v>
      </c>
      <c r="E9" s="856" t="s">
        <v>228</v>
      </c>
      <c r="F9" s="856" t="s">
        <v>286</v>
      </c>
      <c r="G9" s="856" t="s">
        <v>287</v>
      </c>
      <c r="H9" s="856" t="s">
        <v>288</v>
      </c>
      <c r="I9" s="856" t="s">
        <v>289</v>
      </c>
      <c r="J9" s="856" t="s">
        <v>290</v>
      </c>
      <c r="K9" s="856" t="s">
        <v>291</v>
      </c>
      <c r="L9" s="856"/>
      <c r="M9" s="856"/>
      <c r="N9" s="856"/>
      <c r="O9" s="856" t="s">
        <v>292</v>
      </c>
      <c r="P9" s="877"/>
      <c r="Q9" s="877"/>
      <c r="R9" s="877"/>
      <c r="S9" s="877"/>
      <c r="T9" s="877"/>
      <c r="U9" s="877"/>
      <c r="V9" s="877"/>
    </row>
    <row r="10" spans="2:37" ht="25.5" customHeight="1" x14ac:dyDescent="0.25">
      <c r="B10" s="856"/>
      <c r="C10" s="856"/>
      <c r="D10" s="856"/>
      <c r="E10" s="856"/>
      <c r="F10" s="856"/>
      <c r="G10" s="856"/>
      <c r="H10" s="856"/>
      <c r="I10" s="856"/>
      <c r="J10" s="856"/>
      <c r="K10" s="856"/>
      <c r="L10" s="856"/>
      <c r="M10" s="856"/>
      <c r="N10" s="856"/>
      <c r="O10" s="856"/>
      <c r="P10" s="877"/>
      <c r="Q10" s="877"/>
      <c r="R10" s="877"/>
      <c r="S10" s="877"/>
      <c r="T10" s="877"/>
      <c r="U10" s="877"/>
      <c r="V10" s="877"/>
    </row>
    <row r="11" spans="2:37" ht="49.5" customHeight="1" x14ac:dyDescent="0.25">
      <c r="B11" s="856"/>
      <c r="C11" s="856"/>
      <c r="D11" s="856"/>
      <c r="E11" s="856"/>
      <c r="F11" s="856"/>
      <c r="G11" s="856"/>
      <c r="H11" s="856"/>
      <c r="I11" s="856"/>
      <c r="J11" s="856"/>
      <c r="K11" s="300" t="s">
        <v>293</v>
      </c>
      <c r="L11" s="300" t="s">
        <v>294</v>
      </c>
      <c r="M11" s="300" t="s">
        <v>295</v>
      </c>
      <c r="N11" s="300" t="s">
        <v>296</v>
      </c>
      <c r="O11" s="856"/>
      <c r="P11" s="877"/>
      <c r="Q11" s="877"/>
      <c r="R11" s="877"/>
      <c r="S11" s="877"/>
      <c r="T11" s="877"/>
      <c r="U11" s="877"/>
      <c r="V11" s="877"/>
    </row>
    <row r="12" spans="2:37" x14ac:dyDescent="0.25">
      <c r="B12" s="55"/>
      <c r="C12" s="55" t="s">
        <v>71</v>
      </c>
      <c r="D12" s="55"/>
      <c r="E12" s="55"/>
      <c r="F12" s="32"/>
      <c r="G12" s="32"/>
      <c r="H12" s="32"/>
      <c r="I12" s="32"/>
      <c r="J12" s="32"/>
      <c r="K12" s="32"/>
      <c r="L12" s="32"/>
      <c r="M12" s="32"/>
      <c r="N12" s="32"/>
      <c r="O12" s="32"/>
    </row>
    <row r="13" spans="2:37" x14ac:dyDescent="0.25">
      <c r="B13" s="55"/>
      <c r="C13" s="103" t="s">
        <v>244</v>
      </c>
      <c r="D13" s="103"/>
      <c r="E13" s="103"/>
      <c r="F13" s="32"/>
      <c r="G13" s="32"/>
      <c r="H13" s="32"/>
      <c r="I13" s="32"/>
      <c r="J13" s="32"/>
      <c r="K13" s="32"/>
      <c r="L13" s="32"/>
      <c r="M13" s="32"/>
      <c r="N13" s="32"/>
      <c r="O13" s="32"/>
    </row>
    <row r="14" spans="2:37" x14ac:dyDescent="0.25">
      <c r="B14" s="55"/>
      <c r="C14" s="105" t="s">
        <v>245</v>
      </c>
      <c r="D14" s="105"/>
      <c r="E14" s="105"/>
      <c r="F14" s="32"/>
      <c r="G14" s="32"/>
      <c r="H14" s="32"/>
      <c r="I14" s="32"/>
      <c r="J14" s="32"/>
      <c r="K14" s="32"/>
      <c r="L14" s="32"/>
      <c r="M14" s="32"/>
      <c r="N14" s="32"/>
      <c r="O14" s="32"/>
    </row>
    <row r="15" spans="2:37" x14ac:dyDescent="0.25">
      <c r="B15" s="55"/>
      <c r="C15" s="32" t="s">
        <v>246</v>
      </c>
      <c r="D15" s="32"/>
      <c r="E15" s="32"/>
      <c r="F15" s="32"/>
      <c r="G15" s="32"/>
      <c r="H15" s="32"/>
      <c r="I15" s="32"/>
      <c r="J15" s="32"/>
      <c r="K15" s="32"/>
      <c r="L15" s="32"/>
      <c r="M15" s="32"/>
      <c r="N15" s="32"/>
      <c r="O15" s="32"/>
    </row>
    <row r="16" spans="2:37" x14ac:dyDescent="0.25">
      <c r="B16" s="55"/>
      <c r="C16" s="32" t="s">
        <v>246</v>
      </c>
      <c r="D16" s="32"/>
      <c r="E16" s="32"/>
      <c r="F16" s="32"/>
      <c r="G16" s="32"/>
      <c r="H16" s="32"/>
      <c r="I16" s="32"/>
      <c r="J16" s="32"/>
      <c r="K16" s="32"/>
      <c r="L16" s="32"/>
      <c r="M16" s="32"/>
      <c r="N16" s="32"/>
      <c r="O16" s="32"/>
    </row>
    <row r="17" spans="2:15" x14ac:dyDescent="0.25">
      <c r="B17" s="55"/>
      <c r="C17" s="105" t="s">
        <v>247</v>
      </c>
      <c r="D17" s="105"/>
      <c r="E17" s="105"/>
      <c r="F17" s="32"/>
      <c r="G17" s="32"/>
      <c r="H17" s="32"/>
      <c r="I17" s="32"/>
      <c r="J17" s="32"/>
      <c r="K17" s="32"/>
      <c r="L17" s="32"/>
      <c r="M17" s="32"/>
      <c r="N17" s="32"/>
      <c r="O17" s="32"/>
    </row>
    <row r="18" spans="2:15" x14ac:dyDescent="0.25">
      <c r="B18" s="55"/>
      <c r="C18" s="32" t="s">
        <v>246</v>
      </c>
      <c r="D18" s="32"/>
      <c r="E18" s="32"/>
      <c r="F18" s="32"/>
      <c r="G18" s="32"/>
      <c r="H18" s="32"/>
      <c r="I18" s="32"/>
      <c r="J18" s="32"/>
      <c r="K18" s="32"/>
      <c r="L18" s="32"/>
      <c r="M18" s="32"/>
      <c r="N18" s="32"/>
      <c r="O18" s="32"/>
    </row>
    <row r="19" spans="2:15" x14ac:dyDescent="0.25">
      <c r="B19" s="55"/>
      <c r="C19" s="32" t="s">
        <v>246</v>
      </c>
      <c r="D19" s="32"/>
      <c r="E19" s="32"/>
      <c r="F19" s="32"/>
      <c r="G19" s="32"/>
      <c r="H19" s="32"/>
      <c r="I19" s="32"/>
      <c r="J19" s="32"/>
      <c r="K19" s="32"/>
      <c r="L19" s="32"/>
      <c r="M19" s="32"/>
      <c r="N19" s="32"/>
      <c r="O19" s="32"/>
    </row>
    <row r="20" spans="2:15" x14ac:dyDescent="0.25">
      <c r="B20" s="55"/>
      <c r="C20" s="55" t="s">
        <v>248</v>
      </c>
      <c r="D20" s="55"/>
      <c r="E20" s="55"/>
      <c r="F20" s="32"/>
      <c r="G20" s="32"/>
      <c r="H20" s="32"/>
      <c r="I20" s="32">
        <v>0.14000000000000001</v>
      </c>
      <c r="J20" s="32">
        <v>0.17</v>
      </c>
      <c r="K20" s="32">
        <v>0.17</v>
      </c>
      <c r="L20" s="32">
        <v>0</v>
      </c>
      <c r="M20" s="32">
        <v>0</v>
      </c>
      <c r="N20" s="32">
        <f>K20+L20+M20</f>
        <v>0.17</v>
      </c>
      <c r="O20" s="32">
        <f>I20+J20-N20</f>
        <v>0.14000000000000004</v>
      </c>
    </row>
    <row r="21" spans="2:15" ht="15.75" x14ac:dyDescent="0.25">
      <c r="B21" s="55"/>
      <c r="C21" s="646" t="s">
        <v>246</v>
      </c>
      <c r="D21" s="32"/>
      <c r="E21" s="32"/>
      <c r="F21" s="32"/>
      <c r="G21" s="32"/>
      <c r="H21" s="32"/>
      <c r="I21" s="32"/>
      <c r="J21" s="32"/>
      <c r="K21" s="32"/>
      <c r="L21" s="32"/>
      <c r="M21" s="32"/>
      <c r="N21" s="32"/>
      <c r="O21" s="32"/>
    </row>
    <row r="22" spans="2:15" x14ac:dyDescent="0.25">
      <c r="B22" s="55"/>
      <c r="C22" s="32" t="s">
        <v>246</v>
      </c>
      <c r="D22" s="32"/>
      <c r="E22" s="32"/>
      <c r="F22" s="32"/>
      <c r="G22" s="32"/>
      <c r="H22" s="32"/>
      <c r="I22" s="32"/>
      <c r="J22" s="32"/>
      <c r="K22" s="32"/>
      <c r="L22" s="32"/>
      <c r="M22" s="32"/>
      <c r="N22" s="32"/>
      <c r="O22" s="32"/>
    </row>
    <row r="23" spans="2:15" x14ac:dyDescent="0.25">
      <c r="B23" s="55"/>
      <c r="C23" s="32"/>
      <c r="D23" s="32"/>
      <c r="E23" s="32"/>
      <c r="F23" s="32"/>
      <c r="G23" s="32"/>
      <c r="H23" s="32"/>
      <c r="I23" s="32"/>
      <c r="J23" s="32"/>
      <c r="K23" s="32"/>
      <c r="L23" s="32"/>
      <c r="M23" s="32"/>
      <c r="N23" s="32"/>
      <c r="O23" s="32"/>
    </row>
    <row r="24" spans="2:15" x14ac:dyDescent="0.25">
      <c r="B24" s="55"/>
      <c r="C24" s="55" t="s">
        <v>72</v>
      </c>
      <c r="D24" s="32"/>
      <c r="E24" s="32"/>
      <c r="F24" s="32"/>
      <c r="G24" s="32"/>
      <c r="H24" s="32"/>
      <c r="I24" s="32"/>
      <c r="J24" s="32"/>
      <c r="K24" s="32"/>
      <c r="L24" s="32"/>
      <c r="M24" s="32"/>
      <c r="N24" s="32"/>
      <c r="O24" s="32"/>
    </row>
    <row r="25" spans="2:15" x14ac:dyDescent="0.25">
      <c r="B25" s="55"/>
      <c r="C25" s="103" t="s">
        <v>244</v>
      </c>
      <c r="D25" s="32"/>
      <c r="E25" s="32"/>
      <c r="F25" s="32"/>
      <c r="G25" s="32"/>
      <c r="H25" s="32"/>
      <c r="I25" s="32"/>
      <c r="J25" s="32"/>
      <c r="K25" s="32"/>
      <c r="L25" s="32"/>
      <c r="M25" s="32"/>
      <c r="N25" s="32"/>
      <c r="O25" s="32"/>
    </row>
    <row r="26" spans="2:15" x14ac:dyDescent="0.25">
      <c r="B26" s="55"/>
      <c r="C26" s="105" t="s">
        <v>245</v>
      </c>
      <c r="D26" s="32"/>
      <c r="E26" s="32"/>
      <c r="F26" s="32"/>
      <c r="G26" s="32"/>
      <c r="H26" s="32"/>
      <c r="I26" s="32"/>
      <c r="J26" s="32"/>
      <c r="K26" s="32"/>
      <c r="L26" s="32"/>
      <c r="M26" s="32"/>
      <c r="N26" s="32"/>
      <c r="O26" s="32"/>
    </row>
    <row r="27" spans="2:15" x14ac:dyDescent="0.25">
      <c r="B27" s="55"/>
      <c r="C27" s="32" t="s">
        <v>246</v>
      </c>
      <c r="D27" s="32"/>
      <c r="E27" s="32"/>
      <c r="F27" s="32"/>
      <c r="G27" s="32"/>
      <c r="H27" s="32"/>
      <c r="I27" s="32"/>
      <c r="J27" s="32"/>
      <c r="K27" s="32"/>
      <c r="L27" s="32"/>
      <c r="M27" s="32"/>
      <c r="N27" s="32"/>
      <c r="O27" s="32"/>
    </row>
    <row r="28" spans="2:15" x14ac:dyDescent="0.25">
      <c r="B28" s="55"/>
      <c r="C28" s="32" t="s">
        <v>246</v>
      </c>
      <c r="D28" s="32"/>
      <c r="E28" s="32"/>
      <c r="F28" s="32"/>
      <c r="G28" s="32"/>
      <c r="H28" s="32"/>
      <c r="I28" s="32"/>
      <c r="J28" s="32"/>
      <c r="K28" s="32"/>
      <c r="L28" s="32"/>
      <c r="M28" s="32"/>
      <c r="N28" s="32"/>
      <c r="O28" s="32"/>
    </row>
    <row r="29" spans="2:15" x14ac:dyDescent="0.25">
      <c r="B29" s="55"/>
      <c r="C29" s="105" t="s">
        <v>247</v>
      </c>
      <c r="D29" s="32"/>
      <c r="E29" s="32"/>
      <c r="F29" s="32"/>
      <c r="G29" s="32"/>
      <c r="H29" s="32"/>
      <c r="I29" s="32"/>
      <c r="J29" s="32"/>
      <c r="K29" s="32"/>
      <c r="L29" s="32"/>
      <c r="M29" s="32"/>
      <c r="N29" s="32"/>
      <c r="O29" s="32"/>
    </row>
    <row r="30" spans="2:15" x14ac:dyDescent="0.25">
      <c r="B30" s="55"/>
      <c r="C30" s="32" t="s">
        <v>246</v>
      </c>
      <c r="D30" s="32"/>
      <c r="E30" s="32"/>
      <c r="F30" s="32"/>
      <c r="G30" s="32"/>
      <c r="H30" s="32"/>
      <c r="I30" s="32"/>
      <c r="J30" s="32"/>
      <c r="K30" s="32"/>
      <c r="L30" s="32"/>
      <c r="M30" s="32"/>
      <c r="N30" s="32"/>
      <c r="O30" s="32"/>
    </row>
    <row r="31" spans="2:15" x14ac:dyDescent="0.25">
      <c r="B31" s="55"/>
      <c r="C31" s="32" t="s">
        <v>246</v>
      </c>
      <c r="D31" s="32"/>
      <c r="E31" s="32"/>
      <c r="F31" s="32"/>
      <c r="G31" s="32"/>
      <c r="H31" s="32"/>
      <c r="I31" s="32"/>
      <c r="J31" s="32"/>
      <c r="K31" s="32"/>
      <c r="L31" s="32"/>
      <c r="M31" s="32"/>
      <c r="N31" s="32"/>
      <c r="O31" s="32"/>
    </row>
    <row r="32" spans="2:15" x14ac:dyDescent="0.25">
      <c r="B32" s="55"/>
      <c r="C32" s="55" t="s">
        <v>248</v>
      </c>
      <c r="D32" s="32"/>
      <c r="E32" s="32"/>
      <c r="F32" s="32"/>
      <c r="G32" s="32"/>
      <c r="H32" s="32"/>
      <c r="I32" s="32">
        <f>O20</f>
        <v>0.14000000000000004</v>
      </c>
      <c r="J32" s="32">
        <v>0.02</v>
      </c>
      <c r="K32" s="32">
        <v>0.02</v>
      </c>
      <c r="L32" s="32">
        <v>0</v>
      </c>
      <c r="M32" s="32">
        <v>0</v>
      </c>
      <c r="N32" s="32">
        <f>K32+L32+M32</f>
        <v>0.02</v>
      </c>
      <c r="O32" s="32">
        <f>I32+J32-N32</f>
        <v>0.14000000000000004</v>
      </c>
    </row>
    <row r="33" spans="2:15" x14ac:dyDescent="0.25">
      <c r="B33" s="55"/>
      <c r="C33" s="32" t="s">
        <v>246</v>
      </c>
      <c r="D33" s="32"/>
      <c r="E33" s="32"/>
      <c r="F33" s="32"/>
      <c r="G33" s="32"/>
      <c r="H33" s="32"/>
      <c r="I33" s="32"/>
      <c r="J33" s="32"/>
      <c r="K33" s="32"/>
      <c r="L33" s="32"/>
      <c r="M33" s="32"/>
      <c r="N33" s="32"/>
      <c r="O33" s="32"/>
    </row>
    <row r="34" spans="2:15" x14ac:dyDescent="0.25">
      <c r="B34" s="55"/>
      <c r="C34" s="32" t="s">
        <v>246</v>
      </c>
      <c r="D34" s="32"/>
      <c r="E34" s="32"/>
      <c r="F34" s="32"/>
      <c r="G34" s="32"/>
      <c r="H34" s="32"/>
      <c r="I34" s="32"/>
      <c r="J34" s="32"/>
      <c r="K34" s="32"/>
      <c r="L34" s="32"/>
      <c r="M34" s="32"/>
      <c r="N34" s="32"/>
      <c r="O34" s="32"/>
    </row>
    <row r="35" spans="2:15" x14ac:dyDescent="0.25">
      <c r="B35" s="55"/>
      <c r="C35" s="32"/>
      <c r="D35" s="32"/>
      <c r="E35" s="32"/>
      <c r="F35" s="32"/>
      <c r="G35" s="32"/>
      <c r="H35" s="32"/>
      <c r="I35" s="32"/>
      <c r="J35" s="32"/>
      <c r="K35" s="32"/>
      <c r="L35" s="32"/>
      <c r="M35" s="32"/>
      <c r="N35" s="32"/>
      <c r="O35" s="32"/>
    </row>
    <row r="36" spans="2:15" x14ac:dyDescent="0.25">
      <c r="B36" s="55"/>
      <c r="C36" s="55" t="s">
        <v>73</v>
      </c>
      <c r="D36" s="32"/>
      <c r="E36" s="32"/>
      <c r="F36" s="32"/>
      <c r="G36" s="32"/>
      <c r="H36" s="32"/>
      <c r="I36" s="32"/>
      <c r="J36" s="32"/>
      <c r="K36" s="32"/>
      <c r="L36" s="32"/>
      <c r="M36" s="32"/>
      <c r="N36" s="32"/>
      <c r="O36" s="32"/>
    </row>
    <row r="37" spans="2:15" x14ac:dyDescent="0.25">
      <c r="B37" s="55"/>
      <c r="C37" s="103" t="s">
        <v>244</v>
      </c>
      <c r="D37" s="32"/>
      <c r="E37" s="32"/>
      <c r="F37" s="32"/>
      <c r="G37" s="32"/>
      <c r="H37" s="32"/>
      <c r="I37" s="32"/>
      <c r="J37" s="32"/>
      <c r="K37" s="32"/>
      <c r="L37" s="32"/>
      <c r="M37" s="32"/>
      <c r="N37" s="32"/>
      <c r="O37" s="32"/>
    </row>
    <row r="38" spans="2:15" x14ac:dyDescent="0.25">
      <c r="B38" s="55"/>
      <c r="C38" s="105" t="s">
        <v>245</v>
      </c>
      <c r="D38" s="32"/>
      <c r="E38" s="32"/>
      <c r="F38" s="32"/>
      <c r="G38" s="32"/>
      <c r="H38" s="32"/>
      <c r="I38" s="32"/>
      <c r="J38" s="32"/>
      <c r="K38" s="32"/>
      <c r="L38" s="32"/>
      <c r="M38" s="32"/>
      <c r="N38" s="32"/>
      <c r="O38" s="32"/>
    </row>
    <row r="39" spans="2:15" x14ac:dyDescent="0.25">
      <c r="B39" s="55"/>
      <c r="C39" s="32" t="s">
        <v>246</v>
      </c>
      <c r="D39" s="32"/>
      <c r="E39" s="32"/>
      <c r="F39" s="32"/>
      <c r="G39" s="32"/>
      <c r="H39" s="32"/>
      <c r="I39" s="32"/>
      <c r="J39" s="32"/>
      <c r="K39" s="32"/>
      <c r="L39" s="32"/>
      <c r="M39" s="32"/>
      <c r="N39" s="32"/>
      <c r="O39" s="32"/>
    </row>
    <row r="40" spans="2:15" x14ac:dyDescent="0.25">
      <c r="B40" s="55"/>
      <c r="C40" s="32" t="s">
        <v>246</v>
      </c>
      <c r="D40" s="32"/>
      <c r="E40" s="32"/>
      <c r="F40" s="32"/>
      <c r="G40" s="32"/>
      <c r="H40" s="32"/>
      <c r="I40" s="32"/>
      <c r="J40" s="32"/>
      <c r="K40" s="32"/>
      <c r="L40" s="32"/>
      <c r="M40" s="32"/>
      <c r="N40" s="32"/>
      <c r="O40" s="32"/>
    </row>
    <row r="41" spans="2:15" x14ac:dyDescent="0.25">
      <c r="B41" s="55"/>
      <c r="C41" s="105" t="s">
        <v>247</v>
      </c>
      <c r="D41" s="32"/>
      <c r="E41" s="32"/>
      <c r="F41" s="32"/>
      <c r="G41" s="32"/>
      <c r="H41" s="32"/>
      <c r="I41" s="32"/>
      <c r="J41" s="32"/>
      <c r="K41" s="32"/>
      <c r="L41" s="32"/>
      <c r="M41" s="32"/>
      <c r="N41" s="32"/>
      <c r="O41" s="32"/>
    </row>
    <row r="42" spans="2:15" x14ac:dyDescent="0.25">
      <c r="B42" s="55"/>
      <c r="C42" s="32" t="s">
        <v>246</v>
      </c>
      <c r="D42" s="32"/>
      <c r="E42" s="32"/>
      <c r="F42" s="32"/>
      <c r="G42" s="32"/>
      <c r="H42" s="32"/>
      <c r="I42" s="32"/>
      <c r="J42" s="32"/>
      <c r="K42" s="32"/>
      <c r="L42" s="32"/>
      <c r="M42" s="32"/>
      <c r="N42" s="32"/>
      <c r="O42" s="32"/>
    </row>
    <row r="43" spans="2:15" x14ac:dyDescent="0.25">
      <c r="B43" s="55"/>
      <c r="C43" s="32" t="s">
        <v>246</v>
      </c>
      <c r="D43" s="32"/>
      <c r="E43" s="32"/>
      <c r="F43" s="32"/>
      <c r="G43" s="32"/>
      <c r="H43" s="32"/>
      <c r="I43" s="32"/>
      <c r="J43" s="32"/>
      <c r="K43" s="32"/>
      <c r="L43" s="32"/>
      <c r="M43" s="32"/>
      <c r="N43" s="32"/>
      <c r="O43" s="32"/>
    </row>
    <row r="44" spans="2:15" x14ac:dyDescent="0.25">
      <c r="B44" s="55"/>
      <c r="C44" s="55" t="s">
        <v>248</v>
      </c>
      <c r="D44" s="32"/>
      <c r="E44" s="32"/>
      <c r="F44" s="32"/>
      <c r="G44" s="32"/>
      <c r="H44" s="32"/>
      <c r="I44" s="32">
        <f>O32</f>
        <v>0.14000000000000004</v>
      </c>
      <c r="J44" s="32">
        <v>0</v>
      </c>
      <c r="K44" s="32">
        <v>0</v>
      </c>
      <c r="L44" s="32">
        <v>0</v>
      </c>
      <c r="M44" s="32">
        <v>0</v>
      </c>
      <c r="N44" s="32">
        <f>K44+L44+M44</f>
        <v>0</v>
      </c>
      <c r="O44" s="32">
        <f>I44+J44-N44</f>
        <v>0.14000000000000004</v>
      </c>
    </row>
    <row r="45" spans="2:15" x14ac:dyDescent="0.25">
      <c r="B45" s="55"/>
      <c r="C45" s="32" t="s">
        <v>246</v>
      </c>
      <c r="D45" s="32"/>
      <c r="E45" s="32"/>
      <c r="F45" s="32"/>
      <c r="G45" s="32"/>
      <c r="H45" s="32"/>
      <c r="I45" s="32"/>
      <c r="J45" s="32"/>
      <c r="K45" s="32"/>
      <c r="L45" s="32"/>
      <c r="M45" s="32"/>
      <c r="N45" s="32"/>
      <c r="O45" s="32"/>
    </row>
    <row r="46" spans="2:15" x14ac:dyDescent="0.25">
      <c r="B46" s="55"/>
      <c r="C46" s="32" t="s">
        <v>246</v>
      </c>
      <c r="D46" s="32"/>
      <c r="E46" s="32"/>
      <c r="F46" s="32"/>
      <c r="G46" s="32"/>
      <c r="H46" s="32"/>
      <c r="I46" s="32"/>
      <c r="J46" s="32"/>
      <c r="K46" s="32"/>
      <c r="L46" s="32"/>
      <c r="M46" s="32"/>
      <c r="N46" s="32"/>
      <c r="O46" s="32"/>
    </row>
    <row r="47" spans="2:15" x14ac:dyDescent="0.25">
      <c r="B47" s="55"/>
      <c r="C47" s="32"/>
      <c r="D47" s="32"/>
      <c r="E47" s="32"/>
      <c r="F47" s="32"/>
      <c r="G47" s="32"/>
      <c r="H47" s="32"/>
      <c r="I47" s="32"/>
      <c r="J47" s="32"/>
      <c r="K47" s="32"/>
      <c r="L47" s="32"/>
      <c r="M47" s="32"/>
      <c r="N47" s="32"/>
      <c r="O47" s="32"/>
    </row>
    <row r="48" spans="2:15" x14ac:dyDescent="0.25">
      <c r="B48" s="55"/>
      <c r="C48" s="55" t="s">
        <v>83</v>
      </c>
      <c r="D48" s="55"/>
      <c r="E48" s="55"/>
      <c r="F48" s="32"/>
      <c r="G48" s="32"/>
      <c r="H48" s="32"/>
      <c r="I48" s="32"/>
      <c r="J48" s="32"/>
      <c r="K48" s="32"/>
      <c r="L48" s="32"/>
      <c r="M48" s="32"/>
      <c r="N48" s="32"/>
      <c r="O48" s="32"/>
    </row>
    <row r="49" spans="2:15" x14ac:dyDescent="0.25">
      <c r="B49" s="55"/>
      <c r="C49" s="103" t="s">
        <v>244</v>
      </c>
      <c r="D49" s="103"/>
      <c r="E49" s="103"/>
      <c r="F49" s="32"/>
      <c r="G49" s="32"/>
      <c r="H49" s="32"/>
      <c r="I49" s="32"/>
      <c r="J49" s="32"/>
      <c r="K49" s="32"/>
      <c r="L49" s="32"/>
      <c r="M49" s="32"/>
      <c r="N49" s="32"/>
      <c r="O49" s="32"/>
    </row>
    <row r="50" spans="2:15" x14ac:dyDescent="0.25">
      <c r="B50" s="55"/>
      <c r="C50" s="105" t="s">
        <v>245</v>
      </c>
      <c r="D50" s="105"/>
      <c r="E50" s="105"/>
      <c r="F50" s="32"/>
      <c r="G50" s="32"/>
      <c r="H50" s="32"/>
      <c r="I50" s="32"/>
      <c r="J50" s="32"/>
      <c r="K50" s="32"/>
      <c r="L50" s="32"/>
      <c r="M50" s="32"/>
      <c r="N50" s="32"/>
      <c r="O50" s="32"/>
    </row>
    <row r="51" spans="2:15" x14ac:dyDescent="0.25">
      <c r="B51" s="55"/>
      <c r="C51" s="32" t="s">
        <v>246</v>
      </c>
      <c r="D51" s="32"/>
      <c r="E51" s="32"/>
      <c r="F51" s="32"/>
      <c r="G51" s="32"/>
      <c r="H51" s="32"/>
      <c r="I51" s="32"/>
      <c r="J51" s="32"/>
      <c r="K51" s="32"/>
      <c r="L51" s="32"/>
      <c r="M51" s="32"/>
      <c r="N51" s="32"/>
      <c r="O51" s="32"/>
    </row>
    <row r="52" spans="2:15" x14ac:dyDescent="0.25">
      <c r="B52" s="55"/>
      <c r="C52" s="32" t="s">
        <v>246</v>
      </c>
      <c r="D52" s="32"/>
      <c r="E52" s="32"/>
      <c r="F52" s="32"/>
      <c r="G52" s="32"/>
      <c r="H52" s="32"/>
      <c r="I52" s="32"/>
      <c r="J52" s="32"/>
      <c r="K52" s="32"/>
      <c r="L52" s="32"/>
      <c r="M52" s="32"/>
      <c r="N52" s="32"/>
      <c r="O52" s="32"/>
    </row>
    <row r="53" spans="2:15" x14ac:dyDescent="0.25">
      <c r="B53" s="55"/>
      <c r="C53" s="105" t="s">
        <v>247</v>
      </c>
      <c r="D53" s="105"/>
      <c r="E53" s="105"/>
      <c r="F53" s="32"/>
      <c r="G53" s="32"/>
      <c r="H53" s="32"/>
      <c r="I53" s="32"/>
      <c r="J53" s="32"/>
      <c r="K53" s="32"/>
      <c r="L53" s="32"/>
      <c r="M53" s="32"/>
      <c r="N53" s="32"/>
      <c r="O53" s="32"/>
    </row>
    <row r="54" spans="2:15" x14ac:dyDescent="0.25">
      <c r="B54" s="55"/>
      <c r="C54" s="32" t="s">
        <v>246</v>
      </c>
      <c r="D54" s="32"/>
      <c r="E54" s="32"/>
      <c r="F54" s="32"/>
      <c r="G54" s="32"/>
      <c r="H54" s="32"/>
      <c r="I54" s="32"/>
      <c r="J54" s="32"/>
      <c r="K54" s="32"/>
      <c r="L54" s="32"/>
      <c r="M54" s="32"/>
      <c r="N54" s="32"/>
      <c r="O54" s="32"/>
    </row>
    <row r="55" spans="2:15" x14ac:dyDescent="0.25">
      <c r="B55" s="55"/>
      <c r="C55" s="32" t="s">
        <v>246</v>
      </c>
      <c r="D55" s="32"/>
      <c r="E55" s="32"/>
      <c r="F55" s="32"/>
      <c r="G55" s="32"/>
      <c r="H55" s="32"/>
      <c r="I55" s="32"/>
      <c r="J55" s="32"/>
      <c r="K55" s="32"/>
      <c r="L55" s="32"/>
      <c r="M55" s="32"/>
      <c r="N55" s="32"/>
      <c r="O55" s="32"/>
    </row>
    <row r="56" spans="2:15" x14ac:dyDescent="0.25">
      <c r="B56" s="55"/>
      <c r="C56" s="55" t="s">
        <v>248</v>
      </c>
      <c r="D56" s="55"/>
      <c r="E56" s="55"/>
      <c r="F56" s="32"/>
      <c r="G56" s="32"/>
      <c r="H56" s="32"/>
      <c r="I56" s="32">
        <f>O44</f>
        <v>0.14000000000000004</v>
      </c>
      <c r="J56" s="32">
        <v>19</v>
      </c>
      <c r="K56" s="32">
        <v>19</v>
      </c>
      <c r="L56" s="32">
        <v>0</v>
      </c>
      <c r="M56" s="32">
        <v>0</v>
      </c>
      <c r="N56" s="32">
        <f>K56+L56+M56</f>
        <v>19</v>
      </c>
      <c r="O56" s="32">
        <f>I56+J56-N56</f>
        <v>0.14000000000000057</v>
      </c>
    </row>
    <row r="57" spans="2:15" x14ac:dyDescent="0.25">
      <c r="B57" s="55"/>
      <c r="C57" s="32" t="s">
        <v>246</v>
      </c>
      <c r="D57" s="32"/>
      <c r="E57" s="32"/>
      <c r="F57" s="32"/>
      <c r="G57" s="32"/>
      <c r="H57" s="32"/>
      <c r="I57" s="32"/>
      <c r="J57" s="32"/>
      <c r="K57" s="32"/>
      <c r="L57" s="32"/>
      <c r="M57" s="32"/>
      <c r="N57" s="32"/>
      <c r="O57" s="32"/>
    </row>
    <row r="58" spans="2:15" x14ac:dyDescent="0.25">
      <c r="B58" s="55"/>
      <c r="C58" s="32" t="s">
        <v>246</v>
      </c>
      <c r="D58" s="32"/>
      <c r="E58" s="32"/>
      <c r="F58" s="32"/>
      <c r="G58" s="32"/>
      <c r="H58" s="32"/>
      <c r="I58" s="32"/>
      <c r="J58" s="32"/>
      <c r="K58" s="32"/>
      <c r="L58" s="32"/>
      <c r="M58" s="32"/>
      <c r="N58" s="32"/>
      <c r="O58" s="32"/>
    </row>
    <row r="59" spans="2:15" x14ac:dyDescent="0.25">
      <c r="B59" s="55"/>
      <c r="C59" s="47"/>
      <c r="D59" s="47"/>
      <c r="E59" s="47"/>
      <c r="F59" s="32"/>
      <c r="G59" s="32"/>
      <c r="H59" s="32"/>
      <c r="I59" s="32"/>
      <c r="J59" s="32"/>
      <c r="K59" s="32"/>
      <c r="L59" s="32"/>
      <c r="M59" s="32"/>
      <c r="N59" s="32"/>
      <c r="O59" s="32"/>
    </row>
    <row r="60" spans="2:15" x14ac:dyDescent="0.25">
      <c r="B60" s="55"/>
      <c r="C60" s="103" t="s">
        <v>84</v>
      </c>
      <c r="D60" s="103"/>
      <c r="E60" s="103"/>
      <c r="F60" s="32"/>
      <c r="G60" s="32"/>
      <c r="H60" s="32"/>
      <c r="I60" s="32"/>
      <c r="J60" s="32"/>
      <c r="K60" s="32"/>
      <c r="L60" s="32"/>
      <c r="M60" s="32"/>
      <c r="N60" s="32"/>
      <c r="O60" s="32"/>
    </row>
    <row r="61" spans="2:15" x14ac:dyDescent="0.25">
      <c r="B61" s="55"/>
      <c r="C61" s="103" t="s">
        <v>244</v>
      </c>
      <c r="D61" s="103"/>
      <c r="E61" s="103"/>
      <c r="F61" s="32"/>
      <c r="G61" s="32"/>
      <c r="H61" s="32"/>
      <c r="I61" s="32"/>
      <c r="J61" s="32"/>
      <c r="K61" s="32"/>
      <c r="L61" s="32"/>
      <c r="M61" s="32"/>
      <c r="N61" s="32"/>
      <c r="O61" s="32"/>
    </row>
    <row r="62" spans="2:15" x14ac:dyDescent="0.25">
      <c r="B62" s="55"/>
      <c r="C62" s="105" t="s">
        <v>245</v>
      </c>
      <c r="D62" s="105"/>
      <c r="E62" s="105"/>
      <c r="F62" s="32"/>
      <c r="G62" s="32"/>
      <c r="H62" s="32"/>
      <c r="I62" s="32"/>
      <c r="J62" s="32"/>
      <c r="K62" s="32"/>
      <c r="L62" s="32"/>
      <c r="M62" s="32"/>
      <c r="N62" s="32"/>
      <c r="O62" s="32"/>
    </row>
    <row r="63" spans="2:15" x14ac:dyDescent="0.25">
      <c r="B63" s="55"/>
      <c r="C63" s="32" t="s">
        <v>246</v>
      </c>
      <c r="D63" s="32"/>
      <c r="E63" s="32"/>
      <c r="F63" s="32"/>
      <c r="G63" s="32"/>
      <c r="H63" s="32"/>
      <c r="I63" s="32"/>
      <c r="J63" s="32"/>
      <c r="K63" s="32"/>
      <c r="L63" s="32"/>
      <c r="M63" s="32"/>
      <c r="N63" s="32"/>
      <c r="O63" s="32"/>
    </row>
    <row r="64" spans="2:15" x14ac:dyDescent="0.25">
      <c r="B64" s="55"/>
      <c r="C64" s="32" t="s">
        <v>246</v>
      </c>
      <c r="D64" s="32"/>
      <c r="E64" s="32"/>
      <c r="F64" s="32"/>
      <c r="G64" s="32"/>
      <c r="H64" s="32"/>
      <c r="I64" s="32"/>
      <c r="J64" s="32"/>
      <c r="K64" s="32"/>
      <c r="L64" s="32"/>
      <c r="M64" s="32"/>
      <c r="N64" s="32"/>
      <c r="O64" s="32"/>
    </row>
    <row r="65" spans="2:15" x14ac:dyDescent="0.25">
      <c r="B65" s="55"/>
      <c r="C65" s="105" t="s">
        <v>247</v>
      </c>
      <c r="D65" s="105"/>
      <c r="E65" s="105"/>
      <c r="F65" s="32"/>
      <c r="G65" s="32"/>
      <c r="H65" s="32"/>
      <c r="I65" s="32"/>
      <c r="J65" s="32"/>
      <c r="K65" s="32"/>
      <c r="L65" s="32"/>
      <c r="M65" s="32"/>
      <c r="N65" s="32"/>
      <c r="O65" s="32"/>
    </row>
    <row r="66" spans="2:15" x14ac:dyDescent="0.25">
      <c r="B66" s="55"/>
      <c r="C66" s="32" t="s">
        <v>246</v>
      </c>
      <c r="D66" s="32"/>
      <c r="E66" s="32"/>
      <c r="F66" s="32"/>
      <c r="G66" s="32"/>
      <c r="H66" s="32"/>
      <c r="I66" s="32"/>
      <c r="J66" s="32"/>
      <c r="K66" s="32"/>
      <c r="L66" s="32"/>
      <c r="M66" s="32"/>
      <c r="N66" s="32"/>
      <c r="O66" s="32"/>
    </row>
    <row r="67" spans="2:15" x14ac:dyDescent="0.25">
      <c r="B67" s="55"/>
      <c r="C67" s="32" t="s">
        <v>246</v>
      </c>
      <c r="D67" s="32"/>
      <c r="E67" s="32"/>
      <c r="F67" s="32"/>
      <c r="G67" s="32"/>
      <c r="H67" s="32"/>
      <c r="I67" s="32"/>
      <c r="J67" s="32"/>
      <c r="K67" s="32"/>
      <c r="L67" s="32"/>
      <c r="M67" s="32"/>
      <c r="N67" s="32"/>
      <c r="O67" s="32"/>
    </row>
    <row r="68" spans="2:15" x14ac:dyDescent="0.25">
      <c r="B68" s="55"/>
      <c r="C68" s="55" t="s">
        <v>248</v>
      </c>
      <c r="D68" s="55"/>
      <c r="E68" s="55"/>
      <c r="F68" s="32"/>
      <c r="G68" s="32"/>
      <c r="H68" s="32"/>
      <c r="I68" s="32">
        <f>O56</f>
        <v>0.14000000000000057</v>
      </c>
      <c r="J68" s="32">
        <v>0</v>
      </c>
      <c r="K68" s="32">
        <v>0</v>
      </c>
      <c r="L68" s="32">
        <v>0</v>
      </c>
      <c r="M68" s="32">
        <v>0</v>
      </c>
      <c r="N68" s="32">
        <f>K68+L68+M68</f>
        <v>0</v>
      </c>
      <c r="O68" s="32">
        <f>I68+J68-N68</f>
        <v>0.14000000000000057</v>
      </c>
    </row>
    <row r="69" spans="2:15" x14ac:dyDescent="0.25">
      <c r="B69" s="55"/>
      <c r="C69" s="32" t="s">
        <v>246</v>
      </c>
      <c r="D69" s="32"/>
      <c r="E69" s="32"/>
      <c r="F69" s="32"/>
      <c r="G69" s="32"/>
      <c r="H69" s="32"/>
      <c r="I69" s="32"/>
      <c r="J69" s="32"/>
      <c r="K69" s="32"/>
      <c r="L69" s="32"/>
      <c r="M69" s="32"/>
      <c r="N69" s="32"/>
      <c r="O69" s="32"/>
    </row>
    <row r="70" spans="2:15" x14ac:dyDescent="0.25">
      <c r="B70" s="55"/>
      <c r="C70" s="32" t="s">
        <v>246</v>
      </c>
      <c r="D70" s="32"/>
      <c r="E70" s="32"/>
      <c r="F70" s="32"/>
      <c r="G70" s="32"/>
      <c r="H70" s="32"/>
      <c r="I70" s="32"/>
      <c r="J70" s="32"/>
      <c r="K70" s="32"/>
      <c r="L70" s="32"/>
      <c r="M70" s="32"/>
      <c r="N70" s="32"/>
      <c r="O70" s="32"/>
    </row>
    <row r="71" spans="2:15" x14ac:dyDescent="0.25">
      <c r="B71" s="55"/>
      <c r="C71" s="47"/>
      <c r="D71" s="47"/>
      <c r="E71" s="47"/>
      <c r="F71" s="32"/>
      <c r="G71" s="32"/>
      <c r="H71" s="32"/>
      <c r="I71" s="32"/>
      <c r="J71" s="32"/>
      <c r="K71" s="32"/>
      <c r="L71" s="32"/>
      <c r="M71" s="32"/>
      <c r="N71" s="32"/>
      <c r="O71" s="32"/>
    </row>
    <row r="72" spans="2:15" x14ac:dyDescent="0.25">
      <c r="B72" s="55"/>
      <c r="C72" s="103" t="s">
        <v>85</v>
      </c>
      <c r="D72" s="103"/>
      <c r="E72" s="103"/>
      <c r="F72" s="32"/>
      <c r="G72" s="32"/>
      <c r="H72" s="32"/>
      <c r="I72" s="32"/>
      <c r="J72" s="32"/>
      <c r="K72" s="32"/>
      <c r="L72" s="32"/>
      <c r="M72" s="32"/>
      <c r="N72" s="32"/>
      <c r="O72" s="32"/>
    </row>
    <row r="73" spans="2:15" x14ac:dyDescent="0.25">
      <c r="B73" s="55"/>
      <c r="C73" s="103" t="s">
        <v>244</v>
      </c>
      <c r="D73" s="103"/>
      <c r="E73" s="103"/>
      <c r="F73" s="32"/>
      <c r="G73" s="32"/>
      <c r="H73" s="32"/>
      <c r="I73" s="32"/>
      <c r="J73" s="32"/>
      <c r="K73" s="32"/>
      <c r="L73" s="32"/>
      <c r="M73" s="32"/>
      <c r="N73" s="32"/>
      <c r="O73" s="32"/>
    </row>
    <row r="74" spans="2:15" x14ac:dyDescent="0.25">
      <c r="B74" s="55"/>
      <c r="C74" s="105" t="s">
        <v>245</v>
      </c>
      <c r="D74" s="105"/>
      <c r="E74" s="105"/>
      <c r="F74" s="32"/>
      <c r="G74" s="32"/>
      <c r="H74" s="32"/>
      <c r="I74" s="32"/>
      <c r="J74" s="32"/>
      <c r="K74" s="32"/>
      <c r="L74" s="32"/>
      <c r="M74" s="32"/>
      <c r="N74" s="32"/>
      <c r="O74" s="32"/>
    </row>
    <row r="75" spans="2:15" x14ac:dyDescent="0.25">
      <c r="B75" s="55"/>
      <c r="C75" s="32" t="s">
        <v>246</v>
      </c>
      <c r="D75" s="32"/>
      <c r="E75" s="32"/>
      <c r="F75" s="32"/>
      <c r="G75" s="32"/>
      <c r="H75" s="32"/>
      <c r="I75" s="32"/>
      <c r="J75" s="32"/>
      <c r="K75" s="32"/>
      <c r="L75" s="32"/>
      <c r="M75" s="32"/>
      <c r="N75" s="32"/>
      <c r="O75" s="32"/>
    </row>
    <row r="76" spans="2:15" x14ac:dyDescent="0.25">
      <c r="B76" s="55"/>
      <c r="C76" s="32" t="s">
        <v>246</v>
      </c>
      <c r="D76" s="32"/>
      <c r="E76" s="32"/>
      <c r="F76" s="32"/>
      <c r="G76" s="32"/>
      <c r="H76" s="32"/>
      <c r="I76" s="32"/>
      <c r="J76" s="32"/>
      <c r="K76" s="32"/>
      <c r="L76" s="32"/>
      <c r="M76" s="32"/>
      <c r="N76" s="32"/>
      <c r="O76" s="32"/>
    </row>
    <row r="77" spans="2:15" x14ac:dyDescent="0.25">
      <c r="B77" s="55"/>
      <c r="C77" s="105" t="s">
        <v>247</v>
      </c>
      <c r="D77" s="105"/>
      <c r="E77" s="105"/>
      <c r="F77" s="32"/>
      <c r="G77" s="32"/>
      <c r="H77" s="32"/>
      <c r="I77" s="32"/>
      <c r="J77" s="32"/>
      <c r="K77" s="32"/>
      <c r="L77" s="32"/>
      <c r="M77" s="32"/>
      <c r="N77" s="32"/>
      <c r="O77" s="32"/>
    </row>
    <row r="78" spans="2:15" x14ac:dyDescent="0.25">
      <c r="B78" s="55"/>
      <c r="C78" s="32" t="s">
        <v>246</v>
      </c>
      <c r="D78" s="32"/>
      <c r="E78" s="32"/>
      <c r="F78" s="32"/>
      <c r="G78" s="32"/>
      <c r="H78" s="32"/>
      <c r="I78" s="32"/>
      <c r="J78" s="32"/>
      <c r="K78" s="32"/>
      <c r="L78" s="32"/>
      <c r="M78" s="32"/>
      <c r="N78" s="32"/>
      <c r="O78" s="32"/>
    </row>
    <row r="79" spans="2:15" x14ac:dyDescent="0.25">
      <c r="B79" s="55"/>
      <c r="C79" s="32" t="s">
        <v>246</v>
      </c>
      <c r="D79" s="32"/>
      <c r="E79" s="32"/>
      <c r="F79" s="32"/>
      <c r="G79" s="32"/>
      <c r="H79" s="32"/>
      <c r="I79" s="32"/>
      <c r="J79" s="32"/>
      <c r="K79" s="32"/>
      <c r="L79" s="32"/>
      <c r="M79" s="32"/>
      <c r="N79" s="32"/>
      <c r="O79" s="32"/>
    </row>
    <row r="80" spans="2:15" x14ac:dyDescent="0.25">
      <c r="B80" s="55"/>
      <c r="C80" s="55" t="s">
        <v>248</v>
      </c>
      <c r="D80" s="55"/>
      <c r="E80" s="55"/>
      <c r="F80" s="32"/>
      <c r="G80" s="32"/>
      <c r="H80" s="32"/>
      <c r="I80" s="32">
        <f>O68</f>
        <v>0.14000000000000057</v>
      </c>
      <c r="J80" s="32">
        <v>0</v>
      </c>
      <c r="K80" s="32">
        <v>0</v>
      </c>
      <c r="L80" s="32">
        <v>0</v>
      </c>
      <c r="M80" s="32">
        <v>0</v>
      </c>
      <c r="N80" s="32">
        <f>K80+L80+M80</f>
        <v>0</v>
      </c>
      <c r="O80" s="32">
        <f>I80+J80-N80</f>
        <v>0.14000000000000057</v>
      </c>
    </row>
    <row r="81" spans="2:15" x14ac:dyDescent="0.25">
      <c r="B81" s="55"/>
      <c r="C81" s="32" t="s">
        <v>246</v>
      </c>
      <c r="D81" s="32"/>
      <c r="E81" s="32"/>
      <c r="F81" s="32"/>
      <c r="G81" s="32"/>
      <c r="H81" s="32"/>
      <c r="I81" s="32"/>
      <c r="J81" s="32"/>
      <c r="K81" s="32"/>
      <c r="L81" s="32"/>
      <c r="M81" s="32"/>
      <c r="N81" s="32"/>
      <c r="O81" s="32"/>
    </row>
    <row r="82" spans="2:15" x14ac:dyDescent="0.25">
      <c r="B82" s="55"/>
      <c r="C82" s="32" t="s">
        <v>246</v>
      </c>
      <c r="D82" s="32"/>
      <c r="E82" s="32"/>
      <c r="F82" s="32"/>
      <c r="G82" s="32"/>
      <c r="H82" s="32"/>
      <c r="I82" s="32"/>
      <c r="J82" s="32"/>
      <c r="K82" s="32"/>
      <c r="L82" s="32"/>
      <c r="M82" s="32"/>
      <c r="N82" s="32"/>
      <c r="O82" s="32"/>
    </row>
    <row r="83" spans="2:15" x14ac:dyDescent="0.25">
      <c r="B83" s="55"/>
      <c r="C83" s="47"/>
      <c r="D83" s="47"/>
      <c r="E83" s="47"/>
      <c r="F83" s="32"/>
      <c r="G83" s="32"/>
      <c r="H83" s="32"/>
      <c r="I83" s="32"/>
      <c r="J83" s="32"/>
      <c r="K83" s="32"/>
      <c r="L83" s="32"/>
      <c r="M83" s="32"/>
      <c r="N83" s="32"/>
      <c r="O83" s="32"/>
    </row>
    <row r="84" spans="2:15" x14ac:dyDescent="0.25">
      <c r="B84" s="55"/>
      <c r="C84" s="103" t="s">
        <v>86</v>
      </c>
      <c r="D84" s="103"/>
      <c r="E84" s="103"/>
      <c r="F84" s="32"/>
      <c r="G84" s="32"/>
      <c r="H84" s="32"/>
      <c r="I84" s="32"/>
      <c r="J84" s="32"/>
      <c r="K84" s="32"/>
      <c r="L84" s="32"/>
      <c r="M84" s="32"/>
      <c r="N84" s="32"/>
      <c r="O84" s="32"/>
    </row>
    <row r="85" spans="2:15" x14ac:dyDescent="0.25">
      <c r="B85" s="55"/>
      <c r="C85" s="32" t="s">
        <v>246</v>
      </c>
      <c r="D85" s="32"/>
      <c r="E85" s="32"/>
      <c r="F85" s="32"/>
      <c r="G85" s="32"/>
      <c r="H85" s="32"/>
      <c r="I85" s="32"/>
      <c r="J85" s="32"/>
      <c r="K85" s="32"/>
      <c r="L85" s="32"/>
      <c r="M85" s="32"/>
      <c r="N85" s="32"/>
      <c r="O85" s="32"/>
    </row>
    <row r="86" spans="2:15" x14ac:dyDescent="0.25">
      <c r="B86" s="55"/>
      <c r="C86" s="55" t="s">
        <v>248</v>
      </c>
      <c r="D86" s="32"/>
      <c r="E86" s="32"/>
      <c r="F86" s="32"/>
      <c r="G86" s="32"/>
      <c r="H86" s="32"/>
      <c r="I86" s="32">
        <f>O80</f>
        <v>0.14000000000000057</v>
      </c>
      <c r="J86" s="32">
        <v>0</v>
      </c>
      <c r="K86" s="32">
        <v>0</v>
      </c>
      <c r="L86" s="32">
        <v>0</v>
      </c>
      <c r="M86" s="32">
        <v>0</v>
      </c>
      <c r="N86" s="32">
        <f>K86+L86+M86</f>
        <v>0</v>
      </c>
      <c r="O86" s="32">
        <f>I86+J86-N86</f>
        <v>0.14000000000000057</v>
      </c>
    </row>
    <row r="87" spans="2:15" x14ac:dyDescent="0.25">
      <c r="B87" s="55"/>
      <c r="C87" s="47"/>
      <c r="D87" s="47"/>
      <c r="E87" s="47"/>
      <c r="F87" s="32"/>
      <c r="G87" s="32"/>
      <c r="H87" s="32"/>
      <c r="I87" s="32"/>
      <c r="J87" s="32"/>
      <c r="K87" s="32"/>
      <c r="L87" s="32"/>
      <c r="M87" s="32"/>
      <c r="N87" s="32"/>
      <c r="O87" s="32"/>
    </row>
    <row r="88" spans="2:15" x14ac:dyDescent="0.25">
      <c r="B88" s="55"/>
      <c r="C88" s="103" t="s">
        <v>87</v>
      </c>
      <c r="D88" s="103"/>
      <c r="E88" s="103"/>
      <c r="F88" s="32"/>
      <c r="G88" s="32"/>
      <c r="H88" s="32"/>
      <c r="I88" s="32"/>
      <c r="J88" s="32"/>
      <c r="K88" s="32"/>
      <c r="L88" s="32"/>
      <c r="M88" s="32"/>
      <c r="N88" s="32"/>
      <c r="O88" s="32"/>
    </row>
    <row r="89" spans="2:15" x14ac:dyDescent="0.25">
      <c r="B89" s="55"/>
      <c r="C89" s="32" t="s">
        <v>246</v>
      </c>
      <c r="D89" s="32"/>
      <c r="E89" s="32"/>
      <c r="F89" s="32"/>
      <c r="G89" s="32"/>
      <c r="H89" s="32"/>
      <c r="I89" s="32"/>
      <c r="J89" s="32"/>
      <c r="K89" s="32"/>
      <c r="L89" s="32"/>
      <c r="M89" s="32"/>
      <c r="N89" s="32"/>
      <c r="O89" s="32"/>
    </row>
    <row r="90" spans="2:15" x14ac:dyDescent="0.25">
      <c r="B90" s="55"/>
      <c r="C90" s="55" t="s">
        <v>248</v>
      </c>
      <c r="D90" s="32"/>
      <c r="E90" s="32"/>
      <c r="F90" s="32"/>
      <c r="G90" s="32"/>
      <c r="H90" s="32"/>
      <c r="I90" s="32">
        <f>O86</f>
        <v>0.14000000000000057</v>
      </c>
      <c r="J90" s="32">
        <v>0</v>
      </c>
      <c r="K90" s="32">
        <v>0</v>
      </c>
      <c r="L90" s="32">
        <v>0</v>
      </c>
      <c r="M90" s="32">
        <v>0</v>
      </c>
      <c r="N90" s="32">
        <f>K90+L90+M90</f>
        <v>0</v>
      </c>
      <c r="O90" s="32">
        <f>I90+J90-N90</f>
        <v>0.14000000000000057</v>
      </c>
    </row>
    <row r="91" spans="2:15" x14ac:dyDescent="0.25">
      <c r="B91" s="55"/>
      <c r="C91" s="32"/>
      <c r="D91" s="32"/>
      <c r="E91" s="32"/>
      <c r="F91" s="32"/>
      <c r="G91" s="32"/>
      <c r="H91" s="32"/>
      <c r="I91" s="32"/>
      <c r="J91" s="32"/>
      <c r="K91" s="32"/>
      <c r="L91" s="32"/>
      <c r="M91" s="32"/>
      <c r="N91" s="32"/>
      <c r="O91" s="32"/>
    </row>
    <row r="92" spans="2:15" x14ac:dyDescent="0.25">
      <c r="B92" s="55"/>
      <c r="C92" s="55"/>
      <c r="D92" s="55"/>
      <c r="E92" s="55"/>
      <c r="F92" s="32"/>
      <c r="G92" s="32"/>
      <c r="H92" s="32"/>
      <c r="I92" s="32"/>
      <c r="J92" s="32"/>
      <c r="K92" s="32"/>
      <c r="L92" s="32"/>
      <c r="M92" s="32"/>
      <c r="N92" s="32"/>
      <c r="O92" s="32"/>
    </row>
    <row r="93" spans="2:15" x14ac:dyDescent="0.25">
      <c r="B93" s="32"/>
      <c r="C93" s="32"/>
      <c r="D93" s="32"/>
      <c r="E93" s="32"/>
      <c r="F93" s="32"/>
      <c r="G93" s="32"/>
      <c r="H93" s="32"/>
      <c r="I93" s="32"/>
      <c r="J93" s="32"/>
      <c r="K93" s="32"/>
      <c r="L93" s="32"/>
      <c r="M93" s="32"/>
      <c r="N93" s="32"/>
      <c r="O93" s="32"/>
    </row>
    <row r="94" spans="2:15" x14ac:dyDescent="0.25">
      <c r="B94" s="57"/>
      <c r="C94" s="116" t="s">
        <v>249</v>
      </c>
      <c r="D94" s="116"/>
      <c r="E94" s="116"/>
      <c r="F94" s="57"/>
      <c r="G94" s="57"/>
      <c r="H94" s="57"/>
      <c r="I94" s="57"/>
      <c r="J94" s="116">
        <f>SUM(J14:J93)</f>
        <v>19.190000000000001</v>
      </c>
      <c r="K94" s="116">
        <f>SUM(K14:K93)</f>
        <v>19.190000000000001</v>
      </c>
      <c r="L94" s="116">
        <f>SUM(L14:L93)</f>
        <v>0</v>
      </c>
      <c r="M94" s="116">
        <f>SUM(M14:M93)</f>
        <v>0</v>
      </c>
      <c r="N94" s="116">
        <f>SUM(N14:N93)</f>
        <v>19.190000000000001</v>
      </c>
      <c r="O94" s="57"/>
    </row>
    <row r="96" spans="2:15" x14ac:dyDescent="0.25">
      <c r="B96" s="247" t="s">
        <v>261</v>
      </c>
      <c r="C96" s="247"/>
      <c r="D96" s="462"/>
      <c r="E96" s="462"/>
      <c r="F96" s="462"/>
      <c r="G96" s="462"/>
      <c r="H96" s="462"/>
      <c r="I96" s="462"/>
      <c r="J96" s="462"/>
    </row>
    <row r="97" spans="2:10" x14ac:dyDescent="0.25">
      <c r="B97" s="247" t="s">
        <v>297</v>
      </c>
      <c r="C97" s="247"/>
      <c r="D97" s="462"/>
      <c r="E97" s="462"/>
      <c r="F97" s="462"/>
      <c r="G97" s="462"/>
      <c r="H97" s="462"/>
      <c r="I97" s="462"/>
      <c r="J97" s="462"/>
    </row>
  </sheetData>
  <mergeCells count="12">
    <mergeCell ref="K9:N10"/>
    <mergeCell ref="O9:O11"/>
    <mergeCell ref="P9:V11"/>
    <mergeCell ref="B9:B11"/>
    <mergeCell ref="C9:C11"/>
    <mergeCell ref="F9:F11"/>
    <mergeCell ref="G9:G11"/>
    <mergeCell ref="H9:H11"/>
    <mergeCell ref="I9:I11"/>
    <mergeCell ref="J9:J11"/>
    <mergeCell ref="E9:E11"/>
    <mergeCell ref="D9:D11"/>
  </mergeCells>
  <pageMargins left="1.02" right="0.25" top="1" bottom="1" header="0.25" footer="0.25"/>
  <pageSetup paperSize="9" scale="53" fitToHeight="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80F83-A2EF-4A87-BF14-940D39BBDA73}">
  <dimension ref="A1:AL113"/>
  <sheetViews>
    <sheetView showGridLines="0" view="pageBreakPreview" topLeftCell="A76" zoomScale="40" zoomScaleNormal="68" zoomScaleSheetLayoutView="40" workbookViewId="0">
      <selection activeCell="F15" sqref="F15"/>
    </sheetView>
  </sheetViews>
  <sheetFormatPr defaultColWidth="9.28515625" defaultRowHeight="15" x14ac:dyDescent="0.25"/>
  <cols>
    <col min="1" max="1" width="4.28515625" style="230" customWidth="1"/>
    <col min="2" max="2" width="6.28515625" style="230" customWidth="1"/>
    <col min="3" max="3" width="36.28515625" style="230" customWidth="1"/>
    <col min="4" max="4" width="18.7109375" style="230" customWidth="1"/>
    <col min="5" max="5" width="20.7109375" style="230" customWidth="1"/>
    <col min="6" max="6" width="18.7109375" style="230" customWidth="1"/>
    <col min="7" max="7" width="18.7109375" style="230" hidden="1" customWidth="1"/>
    <col min="8" max="11" width="18.7109375" style="230" customWidth="1"/>
    <col min="12" max="12" width="18.7109375" style="230" hidden="1" customWidth="1"/>
    <col min="13" max="16" width="18.7109375" style="230" customWidth="1"/>
    <col min="17" max="17" width="18.7109375" style="230" hidden="1" customWidth="1"/>
    <col min="18" max="21" width="18.7109375" style="230" customWidth="1"/>
    <col min="22" max="22" width="18.7109375" style="230" hidden="1" customWidth="1"/>
    <col min="23" max="27" width="18.7109375" style="230" customWidth="1"/>
    <col min="28" max="16384" width="9.28515625" style="230"/>
  </cols>
  <sheetData>
    <row r="1" spans="1:23" x14ac:dyDescent="0.25">
      <c r="B1" s="281"/>
    </row>
    <row r="2" spans="1:23" x14ac:dyDescent="0.25">
      <c r="B2" s="479"/>
      <c r="D2" s="480"/>
      <c r="E2" s="480"/>
      <c r="F2" s="232" t="str">
        <f>Index!B2</f>
        <v>ADANI TRANSMISSION (INDIA) LIMITED</v>
      </c>
      <c r="G2" s="232"/>
      <c r="H2" s="480"/>
      <c r="I2" s="480"/>
      <c r="J2" s="480"/>
      <c r="K2" s="480"/>
      <c r="L2" s="480"/>
      <c r="M2" s="480"/>
      <c r="N2" s="480"/>
      <c r="O2" s="480"/>
      <c r="P2" s="480"/>
      <c r="Q2" s="480"/>
      <c r="R2" s="480"/>
      <c r="S2" s="480"/>
      <c r="T2" s="480"/>
      <c r="U2" s="480"/>
      <c r="V2" s="480"/>
      <c r="W2" s="480"/>
    </row>
    <row r="3" spans="1:23" x14ac:dyDescent="0.25">
      <c r="B3" s="479"/>
      <c r="D3" s="282"/>
      <c r="E3" s="282"/>
      <c r="F3" s="232" t="s">
        <v>684</v>
      </c>
      <c r="G3" s="232"/>
      <c r="H3" s="282"/>
      <c r="I3" s="282"/>
      <c r="J3" s="282"/>
      <c r="K3" s="282"/>
      <c r="L3" s="282"/>
      <c r="M3" s="282"/>
      <c r="N3" s="282"/>
      <c r="O3" s="282"/>
      <c r="P3" s="282"/>
      <c r="Q3" s="282"/>
      <c r="R3" s="282"/>
      <c r="S3" s="282"/>
      <c r="T3" s="480"/>
      <c r="U3" s="480"/>
      <c r="V3" s="480"/>
      <c r="W3" s="480"/>
    </row>
    <row r="4" spans="1:23" x14ac:dyDescent="0.25">
      <c r="B4" s="480"/>
      <c r="D4" s="480"/>
      <c r="E4" s="479"/>
      <c r="F4" s="472" t="s">
        <v>298</v>
      </c>
      <c r="G4" s="472"/>
      <c r="H4" s="479"/>
      <c r="I4" s="479"/>
      <c r="J4" s="480"/>
      <c r="K4" s="480"/>
      <c r="L4" s="480"/>
      <c r="M4" s="480"/>
      <c r="N4" s="480"/>
      <c r="O4" s="480"/>
      <c r="P4" s="480"/>
      <c r="Q4" s="480"/>
      <c r="R4" s="480"/>
      <c r="S4" s="480"/>
      <c r="T4" s="480"/>
      <c r="U4" s="480"/>
      <c r="V4" s="480"/>
      <c r="W4" s="480"/>
    </row>
    <row r="5" spans="1:23" x14ac:dyDescent="0.25">
      <c r="C5" s="281"/>
      <c r="E5" s="471"/>
      <c r="H5" s="471"/>
      <c r="I5" s="471"/>
    </row>
    <row r="6" spans="1:23" x14ac:dyDescent="0.25">
      <c r="C6" s="281"/>
      <c r="E6" s="471"/>
      <c r="H6" s="471"/>
      <c r="I6" s="471"/>
    </row>
    <row r="7" spans="1:23" x14ac:dyDescent="0.25">
      <c r="C7" s="281"/>
      <c r="E7" s="471"/>
      <c r="H7" s="471"/>
      <c r="I7" s="471"/>
    </row>
    <row r="8" spans="1:23" x14ac:dyDescent="0.25">
      <c r="C8" s="281"/>
      <c r="E8" s="471"/>
      <c r="H8" s="471"/>
      <c r="I8" s="471"/>
    </row>
    <row r="9" spans="1:23" x14ac:dyDescent="0.25">
      <c r="C9" s="281"/>
      <c r="E9" s="471"/>
      <c r="H9" s="471"/>
      <c r="I9" s="471"/>
    </row>
    <row r="10" spans="1:23" x14ac:dyDescent="0.25">
      <c r="A10" s="230" t="s">
        <v>299</v>
      </c>
      <c r="B10" s="281" t="s">
        <v>300</v>
      </c>
      <c r="C10" s="281"/>
      <c r="D10" s="281"/>
      <c r="E10" s="281"/>
      <c r="F10" s="281"/>
      <c r="G10" s="281"/>
      <c r="H10" s="281"/>
      <c r="J10" s="471"/>
      <c r="M10" s="471"/>
      <c r="N10" s="471"/>
      <c r="R10" s="1"/>
    </row>
    <row r="11" spans="1:23" x14ac:dyDescent="0.25">
      <c r="B11" s="481"/>
      <c r="C11" s="479"/>
      <c r="D11" s="479"/>
      <c r="E11" s="479"/>
      <c r="F11" s="479"/>
      <c r="G11" s="479"/>
      <c r="H11" s="479"/>
      <c r="J11" s="471"/>
      <c r="M11" s="471"/>
      <c r="N11" s="471"/>
      <c r="R11" s="1"/>
      <c r="W11" s="233" t="s">
        <v>69</v>
      </c>
    </row>
    <row r="12" spans="1:23" ht="15.75" customHeight="1" x14ac:dyDescent="0.25">
      <c r="B12" s="869" t="s">
        <v>1</v>
      </c>
      <c r="C12" s="869" t="s">
        <v>70</v>
      </c>
      <c r="D12" s="878" t="s">
        <v>71</v>
      </c>
      <c r="E12" s="878"/>
      <c r="F12" s="878"/>
      <c r="G12" s="878"/>
      <c r="H12" s="878"/>
      <c r="I12" s="878" t="s">
        <v>72</v>
      </c>
      <c r="J12" s="878"/>
      <c r="K12" s="878"/>
      <c r="L12" s="878"/>
      <c r="M12" s="878"/>
      <c r="N12" s="869" t="s">
        <v>73</v>
      </c>
      <c r="O12" s="869"/>
      <c r="P12" s="869"/>
      <c r="Q12" s="869"/>
      <c r="R12" s="869"/>
      <c r="S12" s="869" t="s">
        <v>83</v>
      </c>
      <c r="T12" s="869"/>
      <c r="U12" s="869"/>
      <c r="V12" s="869"/>
      <c r="W12" s="869"/>
    </row>
    <row r="13" spans="1:23" ht="15.75" customHeight="1" x14ac:dyDescent="0.25">
      <c r="B13" s="869"/>
      <c r="C13" s="869"/>
      <c r="D13" s="878" t="s">
        <v>130</v>
      </c>
      <c r="E13" s="884"/>
      <c r="F13" s="884"/>
      <c r="G13" s="884"/>
      <c r="H13" s="884"/>
      <c r="I13" s="878" t="s">
        <v>130</v>
      </c>
      <c r="J13" s="884"/>
      <c r="K13" s="884"/>
      <c r="L13" s="884"/>
      <c r="M13" s="884"/>
      <c r="N13" s="878" t="s">
        <v>131</v>
      </c>
      <c r="O13" s="884"/>
      <c r="P13" s="884"/>
      <c r="Q13" s="884"/>
      <c r="R13" s="884"/>
      <c r="S13" s="878" t="s">
        <v>99</v>
      </c>
      <c r="T13" s="884"/>
      <c r="U13" s="884"/>
      <c r="V13" s="884"/>
      <c r="W13" s="884"/>
    </row>
    <row r="14" spans="1:23" ht="42.75" x14ac:dyDescent="0.25">
      <c r="B14" s="869"/>
      <c r="C14" s="869"/>
      <c r="D14" s="418" t="s">
        <v>301</v>
      </c>
      <c r="E14" s="418" t="s">
        <v>302</v>
      </c>
      <c r="F14" s="418" t="s">
        <v>303</v>
      </c>
      <c r="G14" s="418"/>
      <c r="H14" s="418" t="s">
        <v>304</v>
      </c>
      <c r="I14" s="418" t="s">
        <v>301</v>
      </c>
      <c r="J14" s="418" t="s">
        <v>302</v>
      </c>
      <c r="K14" s="418" t="s">
        <v>303</v>
      </c>
      <c r="L14" s="418"/>
      <c r="M14" s="418" t="s">
        <v>304</v>
      </c>
      <c r="N14" s="418" t="s">
        <v>301</v>
      </c>
      <c r="O14" s="418" t="s">
        <v>302</v>
      </c>
      <c r="P14" s="418" t="s">
        <v>303</v>
      </c>
      <c r="Q14" s="418"/>
      <c r="R14" s="418" t="s">
        <v>304</v>
      </c>
      <c r="S14" s="418" t="s">
        <v>301</v>
      </c>
      <c r="T14" s="418" t="s">
        <v>302</v>
      </c>
      <c r="U14" s="418" t="s">
        <v>303</v>
      </c>
      <c r="V14" s="418"/>
      <c r="W14" s="418" t="s">
        <v>304</v>
      </c>
    </row>
    <row r="15" spans="1:23" s="470" customFormat="1" x14ac:dyDescent="0.2">
      <c r="B15" s="412"/>
      <c r="C15" s="412"/>
      <c r="D15" s="412" t="s">
        <v>88</v>
      </c>
      <c r="E15" s="412" t="s">
        <v>89</v>
      </c>
      <c r="F15" s="412" t="s">
        <v>187</v>
      </c>
      <c r="G15" s="412"/>
      <c r="H15" s="412" t="s">
        <v>305</v>
      </c>
      <c r="I15" s="412" t="s">
        <v>91</v>
      </c>
      <c r="J15" s="412" t="s">
        <v>92</v>
      </c>
      <c r="K15" s="412" t="s">
        <v>306</v>
      </c>
      <c r="L15" s="412"/>
      <c r="M15" s="412" t="s">
        <v>307</v>
      </c>
      <c r="N15" s="412" t="s">
        <v>94</v>
      </c>
      <c r="O15" s="412" t="s">
        <v>95</v>
      </c>
      <c r="P15" s="412" t="s">
        <v>308</v>
      </c>
      <c r="Q15" s="412"/>
      <c r="R15" s="412" t="s">
        <v>309</v>
      </c>
      <c r="S15" s="412" t="s">
        <v>310</v>
      </c>
      <c r="T15" s="412" t="s">
        <v>311</v>
      </c>
      <c r="U15" s="412" t="s">
        <v>312</v>
      </c>
      <c r="V15" s="412"/>
      <c r="W15" s="412" t="s">
        <v>313</v>
      </c>
    </row>
    <row r="16" spans="1:23" s="471" customFormat="1" x14ac:dyDescent="0.2">
      <c r="B16" s="735">
        <v>1</v>
      </c>
      <c r="C16" s="736" t="s">
        <v>712</v>
      </c>
      <c r="D16" s="575">
        <f>'F4.1 (E) Exisiting'!D16</f>
        <v>0</v>
      </c>
      <c r="E16" s="575">
        <f>'F4.1 (E) Exisiting'!E16</f>
        <v>0</v>
      </c>
      <c r="F16" s="575">
        <f>'F4.1 (E) Exisiting'!F16+'F4.1 (E) Exisiting'!G16</f>
        <v>0</v>
      </c>
      <c r="G16" s="575"/>
      <c r="H16" s="575">
        <f>D16+E16-F16</f>
        <v>0</v>
      </c>
      <c r="I16" s="575">
        <f>H16</f>
        <v>0</v>
      </c>
      <c r="J16" s="575">
        <f>'F4.1 (E) Exisiting'!J16</f>
        <v>0</v>
      </c>
      <c r="K16" s="575">
        <f>'F4.1 (E) Exisiting'!K16+'F4.1 (E) Exisiting'!L16</f>
        <v>0</v>
      </c>
      <c r="L16" s="575"/>
      <c r="M16" s="575">
        <f>I16+J16-K16</f>
        <v>0</v>
      </c>
      <c r="N16" s="575">
        <f>M16</f>
        <v>0</v>
      </c>
      <c r="O16" s="575">
        <f>'F4.1 (E) Exisiting'!O16</f>
        <v>0</v>
      </c>
      <c r="P16" s="575">
        <f>'F4.1 (E) Exisiting'!P16+'F4.1 (E) Exisiting'!Q16</f>
        <v>0</v>
      </c>
      <c r="Q16" s="575"/>
      <c r="R16" s="575">
        <f>N16+O16-P16</f>
        <v>0</v>
      </c>
      <c r="S16" s="575">
        <f>R16</f>
        <v>0</v>
      </c>
      <c r="T16" s="575">
        <f>'F4.1 (E) Exisiting'!T16+'F4.1 (N) New'!E19</f>
        <v>0</v>
      </c>
      <c r="U16" s="575">
        <f>'F4.1 (E) Exisiting'!U16+'F4.1 (N) New'!F19+'F4.1 (E) Exisiting'!V16+'F4.1 (N) New'!G19</f>
        <v>0</v>
      </c>
      <c r="V16" s="575"/>
      <c r="W16" s="575">
        <f>S16+T16-U16</f>
        <v>0</v>
      </c>
    </row>
    <row r="17" spans="2:23" s="471" customFormat="1" x14ac:dyDescent="0.2">
      <c r="B17" s="737">
        <v>2</v>
      </c>
      <c r="C17" s="736" t="s">
        <v>713</v>
      </c>
      <c r="D17" s="575">
        <f>'F4.1 (E) Exisiting'!D17</f>
        <v>0</v>
      </c>
      <c r="E17" s="575">
        <f>'F4.1 (E) Exisiting'!E17</f>
        <v>0</v>
      </c>
      <c r="F17" s="575">
        <f>'F4.1 (E) Exisiting'!F17+'F4.1 (E) Exisiting'!G17</f>
        <v>0</v>
      </c>
      <c r="G17" s="575"/>
      <c r="H17" s="575">
        <f t="shared" ref="H17:H23" si="0">D17+E17-F17</f>
        <v>0</v>
      </c>
      <c r="I17" s="575">
        <f t="shared" ref="I17:I23" si="1">H17</f>
        <v>0</v>
      </c>
      <c r="J17" s="575">
        <f>'F4.1 (E) Exisiting'!J17</f>
        <v>0</v>
      </c>
      <c r="K17" s="575">
        <f>'F4.1 (E) Exisiting'!K17+'F4.1 (E) Exisiting'!L17</f>
        <v>0</v>
      </c>
      <c r="L17" s="575"/>
      <c r="M17" s="575">
        <f t="shared" ref="M17:M23" si="2">I17+J17-K17</f>
        <v>0</v>
      </c>
      <c r="N17" s="575">
        <f t="shared" ref="N17:N23" si="3">M17</f>
        <v>0</v>
      </c>
      <c r="O17" s="575">
        <f>'F4.1 (E) Exisiting'!O17</f>
        <v>0</v>
      </c>
      <c r="P17" s="575">
        <f>'F4.1 (E) Exisiting'!P17+'F4.1 (E) Exisiting'!Q17</f>
        <v>0</v>
      </c>
      <c r="Q17" s="575"/>
      <c r="R17" s="575">
        <f t="shared" ref="R17:R23" si="4">N17+O17-P17</f>
        <v>0</v>
      </c>
      <c r="S17" s="575">
        <f t="shared" ref="S17:S23" si="5">R17</f>
        <v>0</v>
      </c>
      <c r="T17" s="575">
        <f>'F4.1 (E) Exisiting'!T17+'F4.1 (N) New'!E20</f>
        <v>0</v>
      </c>
      <c r="U17" s="575">
        <f>'F4.1 (E) Exisiting'!U17+'F4.1 (N) New'!F20+'F4.1 (E) Exisiting'!V17+'F4.1 (N) New'!G20</f>
        <v>0</v>
      </c>
      <c r="V17" s="575"/>
      <c r="W17" s="575">
        <f t="shared" ref="W17:W23" si="6">S17+T17-U17</f>
        <v>0</v>
      </c>
    </row>
    <row r="18" spans="2:23" s="471" customFormat="1" x14ac:dyDescent="0.2">
      <c r="B18" s="737">
        <v>3</v>
      </c>
      <c r="C18" s="738" t="s">
        <v>714</v>
      </c>
      <c r="D18" s="575">
        <f>'F4.1 (E) Exisiting'!D18</f>
        <v>0</v>
      </c>
      <c r="E18" s="575">
        <f>'F4.1 (E) Exisiting'!E18</f>
        <v>0.11</v>
      </c>
      <c r="F18" s="575">
        <f>'F4.1 (E) Exisiting'!F18+'F4.1 (E) Exisiting'!G18</f>
        <v>0</v>
      </c>
      <c r="G18" s="575"/>
      <c r="H18" s="575">
        <f t="shared" si="0"/>
        <v>0.11</v>
      </c>
      <c r="I18" s="575">
        <f t="shared" si="1"/>
        <v>0.11</v>
      </c>
      <c r="J18" s="575">
        <f>'F4.1 (E) Exisiting'!J18</f>
        <v>0.02</v>
      </c>
      <c r="K18" s="575">
        <f>'F4.1 (E) Exisiting'!K18+'F4.1 (E) Exisiting'!L18</f>
        <v>0</v>
      </c>
      <c r="L18" s="575"/>
      <c r="M18" s="575">
        <f t="shared" si="2"/>
        <v>0.13</v>
      </c>
      <c r="N18" s="575">
        <f t="shared" si="3"/>
        <v>0.13</v>
      </c>
      <c r="O18" s="575">
        <f>'F4.1 (E) Exisiting'!O18</f>
        <v>0</v>
      </c>
      <c r="P18" s="575">
        <f>'F4.1 (E) Exisiting'!P18+'F4.1 (E) Exisiting'!Q18</f>
        <v>0</v>
      </c>
      <c r="Q18" s="575"/>
      <c r="R18" s="575">
        <f t="shared" si="4"/>
        <v>0.13</v>
      </c>
      <c r="S18" s="575">
        <f t="shared" si="5"/>
        <v>0.13</v>
      </c>
      <c r="T18" s="575">
        <f>'F4.1 (E) Exisiting'!T18+'F4.1 (N) New'!E21</f>
        <v>0</v>
      </c>
      <c r="U18" s="575">
        <f>'F4.1 (E) Exisiting'!U18+'F4.1 (N) New'!F21+'F4.1 (E) Exisiting'!V18+'F4.1 (N) New'!G21</f>
        <v>0</v>
      </c>
      <c r="V18" s="575"/>
      <c r="W18" s="575">
        <f t="shared" si="6"/>
        <v>0.13</v>
      </c>
    </row>
    <row r="19" spans="2:23" s="471" customFormat="1" x14ac:dyDescent="0.2">
      <c r="B19" s="737">
        <v>4</v>
      </c>
      <c r="C19" s="736" t="s">
        <v>715</v>
      </c>
      <c r="D19" s="575">
        <f>'F4.1 (E) Exisiting'!D19</f>
        <v>0</v>
      </c>
      <c r="E19" s="575">
        <f>'F4.1 (E) Exisiting'!E19</f>
        <v>0</v>
      </c>
      <c r="F19" s="575">
        <f>'F4.1 (E) Exisiting'!F19+'F4.1 (E) Exisiting'!G19</f>
        <v>0</v>
      </c>
      <c r="G19" s="575"/>
      <c r="H19" s="575">
        <f t="shared" si="0"/>
        <v>0</v>
      </c>
      <c r="I19" s="575">
        <f t="shared" si="1"/>
        <v>0</v>
      </c>
      <c r="J19" s="575">
        <f>'F4.1 (E) Exisiting'!J19</f>
        <v>0</v>
      </c>
      <c r="K19" s="575">
        <f>'F4.1 (E) Exisiting'!K19+'F4.1 (E) Exisiting'!L19</f>
        <v>0</v>
      </c>
      <c r="L19" s="575"/>
      <c r="M19" s="575">
        <f t="shared" si="2"/>
        <v>0</v>
      </c>
      <c r="N19" s="575">
        <f t="shared" si="3"/>
        <v>0</v>
      </c>
      <c r="O19" s="575">
        <f>'F4.1 (E) Exisiting'!O19</f>
        <v>0</v>
      </c>
      <c r="P19" s="575">
        <f>'F4.1 (E) Exisiting'!P19+'F4.1 (E) Exisiting'!Q19</f>
        <v>0</v>
      </c>
      <c r="Q19" s="575"/>
      <c r="R19" s="575">
        <f t="shared" si="4"/>
        <v>0</v>
      </c>
      <c r="S19" s="575">
        <f t="shared" si="5"/>
        <v>0</v>
      </c>
      <c r="T19" s="575">
        <f>'F4.1 (E) Exisiting'!T19+'F4.1 (N) New'!E22</f>
        <v>0</v>
      </c>
      <c r="U19" s="575">
        <f>'F4.1 (E) Exisiting'!U19+'F4.1 (N) New'!F22+'F4.1 (E) Exisiting'!V19+'F4.1 (N) New'!G22</f>
        <v>0</v>
      </c>
      <c r="V19" s="575"/>
      <c r="W19" s="575">
        <f t="shared" si="6"/>
        <v>0</v>
      </c>
    </row>
    <row r="20" spans="2:23" x14ac:dyDescent="0.25">
      <c r="B20" s="737">
        <v>5</v>
      </c>
      <c r="C20" s="736" t="s">
        <v>716</v>
      </c>
      <c r="D20" s="575">
        <f>'F4.1 (E) Exisiting'!D20</f>
        <v>0</v>
      </c>
      <c r="E20" s="575">
        <f>'F4.1 (E) Exisiting'!E20</f>
        <v>0</v>
      </c>
      <c r="F20" s="575">
        <f>'F4.1 (E) Exisiting'!F20+'F4.1 (E) Exisiting'!G20</f>
        <v>0</v>
      </c>
      <c r="G20" s="575"/>
      <c r="H20" s="575">
        <f t="shared" si="0"/>
        <v>0</v>
      </c>
      <c r="I20" s="575">
        <f t="shared" si="1"/>
        <v>0</v>
      </c>
      <c r="J20" s="575">
        <f>'F4.1 (E) Exisiting'!J20</f>
        <v>0</v>
      </c>
      <c r="K20" s="575">
        <f>'F4.1 (E) Exisiting'!K20+'F4.1 (E) Exisiting'!L20</f>
        <v>0</v>
      </c>
      <c r="L20" s="575"/>
      <c r="M20" s="575">
        <f t="shared" si="2"/>
        <v>0</v>
      </c>
      <c r="N20" s="575">
        <f t="shared" si="3"/>
        <v>0</v>
      </c>
      <c r="O20" s="575">
        <f>'F4.1 (E) Exisiting'!O20</f>
        <v>0</v>
      </c>
      <c r="P20" s="575">
        <f>'F4.1 (E) Exisiting'!P20+'F4.1 (E) Exisiting'!Q20</f>
        <v>0</v>
      </c>
      <c r="Q20" s="575"/>
      <c r="R20" s="575">
        <f t="shared" si="4"/>
        <v>0</v>
      </c>
      <c r="S20" s="575">
        <f t="shared" si="5"/>
        <v>0</v>
      </c>
      <c r="T20" s="575">
        <f>'F4.1 (E) Exisiting'!T20+'F4.1 (N) New'!E23</f>
        <v>0</v>
      </c>
      <c r="U20" s="575">
        <f>'F4.1 (E) Exisiting'!U20+'F4.1 (N) New'!F23+'F4.1 (E) Exisiting'!V20+'F4.1 (N) New'!G23</f>
        <v>0</v>
      </c>
      <c r="V20" s="575"/>
      <c r="W20" s="575">
        <f t="shared" si="6"/>
        <v>0</v>
      </c>
    </row>
    <row r="21" spans="2:23" ht="15.75" x14ac:dyDescent="0.25">
      <c r="B21" s="737">
        <v>6</v>
      </c>
      <c r="C21" s="645" t="s">
        <v>717</v>
      </c>
      <c r="D21" s="575">
        <f>'F4.1 (E) Exisiting'!D21</f>
        <v>712.42</v>
      </c>
      <c r="E21" s="575">
        <f>'F4.1 (E) Exisiting'!E21</f>
        <v>0.06</v>
      </c>
      <c r="F21" s="575">
        <f>'F4.1 (E) Exisiting'!F21+'F4.1 (E) Exisiting'!G21</f>
        <v>0</v>
      </c>
      <c r="G21" s="575"/>
      <c r="H21" s="575">
        <f t="shared" si="0"/>
        <v>712.4799999999999</v>
      </c>
      <c r="I21" s="575">
        <f t="shared" si="1"/>
        <v>712.4799999999999</v>
      </c>
      <c r="J21" s="575">
        <f>'F4.1 (E) Exisiting'!J21</f>
        <v>0</v>
      </c>
      <c r="K21" s="575">
        <f>'F4.1 (E) Exisiting'!K21+'F4.1 (E) Exisiting'!L21</f>
        <v>0</v>
      </c>
      <c r="L21" s="575"/>
      <c r="M21" s="575">
        <f t="shared" si="2"/>
        <v>712.4799999999999</v>
      </c>
      <c r="N21" s="575">
        <f t="shared" si="3"/>
        <v>712.4799999999999</v>
      </c>
      <c r="O21" s="575">
        <f>'F4.1 (E) Exisiting'!O21</f>
        <v>0</v>
      </c>
      <c r="P21" s="575">
        <f>'F4.1 (E) Exisiting'!P21+'F4.1 (E) Exisiting'!Q21</f>
        <v>0</v>
      </c>
      <c r="Q21" s="575"/>
      <c r="R21" s="575">
        <f t="shared" si="4"/>
        <v>712.4799999999999</v>
      </c>
      <c r="S21" s="575">
        <f t="shared" si="5"/>
        <v>712.4799999999999</v>
      </c>
      <c r="T21" s="575">
        <f>'F4.1 (E) Exisiting'!T21+'F4.1 (N) New'!E24</f>
        <v>19</v>
      </c>
      <c r="U21" s="575">
        <f>'F4.1 (E) Exisiting'!U21+'F4.1 (N) New'!F24+'F4.1 (E) Exisiting'!V21+'F4.1 (N) New'!G24</f>
        <v>0</v>
      </c>
      <c r="V21" s="575"/>
      <c r="W21" s="575">
        <f t="shared" si="6"/>
        <v>731.4799999999999</v>
      </c>
    </row>
    <row r="22" spans="2:23" x14ac:dyDescent="0.25">
      <c r="B22" s="737">
        <v>7</v>
      </c>
      <c r="C22" s="736" t="s">
        <v>718</v>
      </c>
      <c r="D22" s="575">
        <f>'F4.1 (E) Exisiting'!D22</f>
        <v>0.2</v>
      </c>
      <c r="E22" s="575">
        <f>'F4.1 (E) Exisiting'!E22</f>
        <v>0</v>
      </c>
      <c r="F22" s="575">
        <f>'F4.1 (E) Exisiting'!F22+'F4.1 (E) Exisiting'!G22</f>
        <v>0</v>
      </c>
      <c r="G22" s="575"/>
      <c r="H22" s="575">
        <f t="shared" si="0"/>
        <v>0.2</v>
      </c>
      <c r="I22" s="575">
        <f t="shared" si="1"/>
        <v>0.2</v>
      </c>
      <c r="J22" s="575">
        <f>'F4.1 (E) Exisiting'!J22</f>
        <v>0</v>
      </c>
      <c r="K22" s="575">
        <f>'F4.1 (E) Exisiting'!K22+'F4.1 (E) Exisiting'!L22</f>
        <v>0</v>
      </c>
      <c r="L22" s="575"/>
      <c r="M22" s="575">
        <f t="shared" si="2"/>
        <v>0.2</v>
      </c>
      <c r="N22" s="575">
        <f t="shared" si="3"/>
        <v>0.2</v>
      </c>
      <c r="O22" s="575">
        <f>'F4.1 (E) Exisiting'!O22</f>
        <v>0</v>
      </c>
      <c r="P22" s="575">
        <f>'F4.1 (E) Exisiting'!P22+'F4.1 (E) Exisiting'!Q22</f>
        <v>0</v>
      </c>
      <c r="Q22" s="575"/>
      <c r="R22" s="575">
        <f t="shared" si="4"/>
        <v>0.2</v>
      </c>
      <c r="S22" s="575">
        <f t="shared" si="5"/>
        <v>0.2</v>
      </c>
      <c r="T22" s="575">
        <f>'F4.1 (E) Exisiting'!T22+'F4.1 (N) New'!E25</f>
        <v>0</v>
      </c>
      <c r="U22" s="575">
        <f>'F4.1 (E) Exisiting'!U22+'F4.1 (N) New'!F25+'F4.1 (E) Exisiting'!V22+'F4.1 (N) New'!G25</f>
        <v>0</v>
      </c>
      <c r="V22" s="575"/>
      <c r="W22" s="575">
        <f t="shared" si="6"/>
        <v>0.2</v>
      </c>
    </row>
    <row r="23" spans="2:23" x14ac:dyDescent="0.25">
      <c r="B23" s="737">
        <v>8</v>
      </c>
      <c r="C23" s="736" t="s">
        <v>719</v>
      </c>
      <c r="D23" s="575">
        <f>'F4.1 (E) Exisiting'!D23</f>
        <v>0.42000000000000004</v>
      </c>
      <c r="E23" s="575">
        <f>'F4.1 (E) Exisiting'!E23</f>
        <v>0</v>
      </c>
      <c r="F23" s="575">
        <f>'F4.1 (E) Exisiting'!F23+'F4.1 (E) Exisiting'!G23</f>
        <v>0</v>
      </c>
      <c r="G23" s="575"/>
      <c r="H23" s="575">
        <f t="shared" si="0"/>
        <v>0.42000000000000004</v>
      </c>
      <c r="I23" s="575">
        <f t="shared" si="1"/>
        <v>0.42000000000000004</v>
      </c>
      <c r="J23" s="575">
        <f>'F4.1 (E) Exisiting'!J23</f>
        <v>0</v>
      </c>
      <c r="K23" s="575">
        <f>'F4.1 (E) Exisiting'!K23+'F4.1 (E) Exisiting'!L23</f>
        <v>0</v>
      </c>
      <c r="L23" s="575"/>
      <c r="M23" s="575">
        <f t="shared" si="2"/>
        <v>0.42000000000000004</v>
      </c>
      <c r="N23" s="575">
        <f t="shared" si="3"/>
        <v>0.42000000000000004</v>
      </c>
      <c r="O23" s="575">
        <f>'F4.1 (E) Exisiting'!O23</f>
        <v>0</v>
      </c>
      <c r="P23" s="575">
        <f>'F4.1 (E) Exisiting'!P23+'F4.1 (E) Exisiting'!Q23</f>
        <v>0</v>
      </c>
      <c r="Q23" s="575"/>
      <c r="R23" s="575">
        <f t="shared" si="4"/>
        <v>0.42000000000000004</v>
      </c>
      <c r="S23" s="575">
        <f t="shared" si="5"/>
        <v>0.42000000000000004</v>
      </c>
      <c r="T23" s="575">
        <f>'F4.1 (E) Exisiting'!T23+'F4.1 (N) New'!E26</f>
        <v>0</v>
      </c>
      <c r="U23" s="575">
        <f>'F4.1 (E) Exisiting'!U23+'F4.1 (N) New'!F26+'F4.1 (E) Exisiting'!V23+'F4.1 (N) New'!G26</f>
        <v>0</v>
      </c>
      <c r="V23" s="575"/>
      <c r="W23" s="575">
        <f t="shared" si="6"/>
        <v>0.42000000000000004</v>
      </c>
    </row>
    <row r="24" spans="2:23" ht="16.5" x14ac:dyDescent="0.25">
      <c r="B24" s="739"/>
      <c r="C24" s="740" t="s">
        <v>176</v>
      </c>
      <c r="D24" s="574">
        <f>SUM(D16:D23)</f>
        <v>713.04</v>
      </c>
      <c r="E24" s="574">
        <f t="shared" ref="E24:W24" si="7">SUM(E16:E23)</f>
        <v>0.16999999999999998</v>
      </c>
      <c r="F24" s="574">
        <f t="shared" si="7"/>
        <v>0</v>
      </c>
      <c r="G24" s="574"/>
      <c r="H24" s="574">
        <f t="shared" si="7"/>
        <v>713.20999999999992</v>
      </c>
      <c r="I24" s="574">
        <f t="shared" si="7"/>
        <v>713.20999999999992</v>
      </c>
      <c r="J24" s="574">
        <f t="shared" si="7"/>
        <v>0.02</v>
      </c>
      <c r="K24" s="574">
        <f t="shared" si="7"/>
        <v>0</v>
      </c>
      <c r="L24" s="574"/>
      <c r="M24" s="574">
        <f t="shared" si="7"/>
        <v>713.2299999999999</v>
      </c>
      <c r="N24" s="574">
        <f t="shared" si="7"/>
        <v>713.2299999999999</v>
      </c>
      <c r="O24" s="574">
        <f t="shared" si="7"/>
        <v>0</v>
      </c>
      <c r="P24" s="574">
        <f t="shared" si="7"/>
        <v>0</v>
      </c>
      <c r="Q24" s="574"/>
      <c r="R24" s="574">
        <f t="shared" si="7"/>
        <v>713.2299999999999</v>
      </c>
      <c r="S24" s="574">
        <f t="shared" si="7"/>
        <v>713.2299999999999</v>
      </c>
      <c r="T24" s="574">
        <f t="shared" si="7"/>
        <v>19</v>
      </c>
      <c r="U24" s="574">
        <f t="shared" si="7"/>
        <v>0</v>
      </c>
      <c r="V24" s="574"/>
      <c r="W24" s="574">
        <f t="shared" si="7"/>
        <v>732.2299999999999</v>
      </c>
    </row>
    <row r="25" spans="2:23" x14ac:dyDescent="0.25">
      <c r="B25" s="281"/>
      <c r="C25" s="479"/>
      <c r="D25" s="479"/>
      <c r="E25" s="479"/>
      <c r="F25" s="479"/>
      <c r="G25" s="479"/>
      <c r="H25" s="479"/>
      <c r="J25" s="471"/>
      <c r="M25" s="471"/>
      <c r="N25" s="471"/>
    </row>
    <row r="26" spans="2:23" x14ac:dyDescent="0.25">
      <c r="B26" s="883" t="s">
        <v>314</v>
      </c>
      <c r="C26" s="883"/>
      <c r="D26" s="883"/>
      <c r="E26" s="883"/>
      <c r="F26" s="883"/>
      <c r="G26" s="883"/>
      <c r="H26" s="883"/>
      <c r="J26" s="471"/>
      <c r="M26" s="471"/>
      <c r="N26" s="471"/>
    </row>
    <row r="27" spans="2:23" x14ac:dyDescent="0.25">
      <c r="B27" s="281"/>
      <c r="C27" s="479"/>
      <c r="D27" s="479"/>
      <c r="E27" s="479"/>
      <c r="F27" s="479"/>
      <c r="G27" s="479"/>
      <c r="H27" s="479"/>
      <c r="J27" s="471"/>
      <c r="M27" s="471"/>
      <c r="N27" s="471"/>
    </row>
    <row r="28" spans="2:23" x14ac:dyDescent="0.25">
      <c r="B28" s="281"/>
      <c r="C28" s="479"/>
      <c r="D28" s="479"/>
      <c r="E28" s="479"/>
      <c r="F28" s="479"/>
      <c r="G28" s="479"/>
      <c r="H28" s="479"/>
      <c r="J28" s="471"/>
      <c r="M28" s="471"/>
      <c r="N28" s="471"/>
      <c r="W28" s="233" t="s">
        <v>69</v>
      </c>
    </row>
    <row r="29" spans="2:23" ht="15.75" customHeight="1" x14ac:dyDescent="0.25">
      <c r="B29" s="869" t="s">
        <v>1</v>
      </c>
      <c r="C29" s="869" t="s">
        <v>70</v>
      </c>
      <c r="D29" s="880" t="s">
        <v>84</v>
      </c>
      <c r="E29" s="881"/>
      <c r="F29" s="881"/>
      <c r="G29" s="881"/>
      <c r="H29" s="882"/>
      <c r="I29" s="869" t="s">
        <v>85</v>
      </c>
      <c r="J29" s="869"/>
      <c r="K29" s="869"/>
      <c r="L29" s="869"/>
      <c r="M29" s="869"/>
      <c r="N29" s="869" t="s">
        <v>86</v>
      </c>
      <c r="O29" s="869"/>
      <c r="P29" s="869"/>
      <c r="Q29" s="869"/>
      <c r="R29" s="869"/>
      <c r="S29" s="869" t="s">
        <v>87</v>
      </c>
      <c r="T29" s="869"/>
      <c r="U29" s="869"/>
      <c r="V29" s="869"/>
      <c r="W29" s="869"/>
    </row>
    <row r="30" spans="2:23" ht="15.75" customHeight="1" x14ac:dyDescent="0.25">
      <c r="B30" s="869"/>
      <c r="C30" s="869"/>
      <c r="D30" s="878" t="s">
        <v>99</v>
      </c>
      <c r="E30" s="879"/>
      <c r="F30" s="879"/>
      <c r="G30" s="879"/>
      <c r="H30" s="879"/>
      <c r="I30" s="878" t="s">
        <v>99</v>
      </c>
      <c r="J30" s="879"/>
      <c r="K30" s="879"/>
      <c r="L30" s="879"/>
      <c r="M30" s="879"/>
      <c r="N30" s="878" t="s">
        <v>99</v>
      </c>
      <c r="O30" s="879"/>
      <c r="P30" s="879"/>
      <c r="Q30" s="879"/>
      <c r="R30" s="879"/>
      <c r="S30" s="878" t="s">
        <v>99</v>
      </c>
      <c r="T30" s="879"/>
      <c r="U30" s="879"/>
      <c r="V30" s="879"/>
      <c r="W30" s="879"/>
    </row>
    <row r="31" spans="2:23" ht="42.75" x14ac:dyDescent="0.25">
      <c r="B31" s="869"/>
      <c r="C31" s="869"/>
      <c r="D31" s="418" t="s">
        <v>301</v>
      </c>
      <c r="E31" s="418" t="s">
        <v>302</v>
      </c>
      <c r="F31" s="418" t="s">
        <v>303</v>
      </c>
      <c r="G31" s="418"/>
      <c r="H31" s="418" t="s">
        <v>304</v>
      </c>
      <c r="I31" s="418" t="s">
        <v>301</v>
      </c>
      <c r="J31" s="418" t="s">
        <v>302</v>
      </c>
      <c r="K31" s="418" t="s">
        <v>303</v>
      </c>
      <c r="L31" s="418"/>
      <c r="M31" s="418" t="s">
        <v>304</v>
      </c>
      <c r="N31" s="418" t="s">
        <v>301</v>
      </c>
      <c r="O31" s="418" t="s">
        <v>302</v>
      </c>
      <c r="P31" s="418" t="s">
        <v>303</v>
      </c>
      <c r="Q31" s="418"/>
      <c r="R31" s="418" t="s">
        <v>304</v>
      </c>
      <c r="S31" s="418" t="s">
        <v>301</v>
      </c>
      <c r="T31" s="418" t="s">
        <v>302</v>
      </c>
      <c r="U31" s="418" t="s">
        <v>303</v>
      </c>
      <c r="V31" s="418"/>
      <c r="W31" s="418" t="s">
        <v>304</v>
      </c>
    </row>
    <row r="32" spans="2:23" s="470" customFormat="1" x14ac:dyDescent="0.2">
      <c r="B32" s="412"/>
      <c r="C32" s="412"/>
      <c r="D32" s="412" t="s">
        <v>315</v>
      </c>
      <c r="E32" s="412" t="s">
        <v>316</v>
      </c>
      <c r="F32" s="412" t="s">
        <v>317</v>
      </c>
      <c r="G32" s="412"/>
      <c r="H32" s="412" t="s">
        <v>318</v>
      </c>
      <c r="I32" s="412" t="s">
        <v>319</v>
      </c>
      <c r="J32" s="412" t="s">
        <v>320</v>
      </c>
      <c r="K32" s="412" t="s">
        <v>321</v>
      </c>
      <c r="L32" s="412"/>
      <c r="M32" s="412" t="s">
        <v>322</v>
      </c>
      <c r="N32" s="412" t="s">
        <v>323</v>
      </c>
      <c r="O32" s="412" t="s">
        <v>324</v>
      </c>
      <c r="P32" s="412" t="s">
        <v>325</v>
      </c>
      <c r="Q32" s="412"/>
      <c r="R32" s="412" t="s">
        <v>326</v>
      </c>
      <c r="S32" s="412" t="s">
        <v>327</v>
      </c>
      <c r="T32" s="412" t="s">
        <v>328</v>
      </c>
      <c r="U32" s="412" t="s">
        <v>329</v>
      </c>
      <c r="V32" s="412"/>
      <c r="W32" s="412" t="s">
        <v>330</v>
      </c>
    </row>
    <row r="33" spans="2:26" s="471" customFormat="1" x14ac:dyDescent="0.25">
      <c r="B33" s="735">
        <v>1</v>
      </c>
      <c r="C33" s="736" t="s">
        <v>712</v>
      </c>
      <c r="D33" s="575">
        <f>W16</f>
        <v>0</v>
      </c>
      <c r="E33" s="575">
        <f>'F4.1 (E) Exisiting'!E33+'F4.1 (N) New'!J19</f>
        <v>0</v>
      </c>
      <c r="F33" s="575">
        <f>'F4.1 (E) Exisiting'!F33+'F4.1 (E) Exisiting'!G33+'F4.1 (N) New'!K19+'F4.1 (N) New'!L19</f>
        <v>0</v>
      </c>
      <c r="G33" s="482"/>
      <c r="H33" s="575">
        <f>D33+E33-F33</f>
        <v>0</v>
      </c>
      <c r="I33" s="575">
        <f>H33</f>
        <v>0</v>
      </c>
      <c r="J33" s="575">
        <f>'F4.1 (E) Exisiting'!J33+'F4.1 (N) New'!O19</f>
        <v>0</v>
      </c>
      <c r="K33" s="575">
        <f>'F4.1 (E) Exisiting'!K33+'F4.1 (E) Exisiting'!L33+'F4.1 (N) New'!P19+'F4.1 (N) New'!Q19</f>
        <v>0</v>
      </c>
      <c r="L33" s="236"/>
      <c r="M33" s="575">
        <f>I33+J33-K33</f>
        <v>0</v>
      </c>
      <c r="N33" s="575">
        <f>M33</f>
        <v>0</v>
      </c>
      <c r="O33" s="575">
        <f>'F4.1 (E) Exisiting'!O33+'F4.1 (N) New'!T19</f>
        <v>0</v>
      </c>
      <c r="P33" s="575">
        <f>'F4.1 (E) Exisiting'!P33+'F4.1 (E) Exisiting'!Q33+'F4.1 (N) New'!U19+'F4.1 (N) New'!V19</f>
        <v>0</v>
      </c>
      <c r="Q33" s="236"/>
      <c r="R33" s="575">
        <f>N33+O33-P33</f>
        <v>0</v>
      </c>
      <c r="S33" s="575">
        <f>R33</f>
        <v>0</v>
      </c>
      <c r="T33" s="575">
        <f>'F4.1 (E) Exisiting'!T33+'F4.1 (N) New'!Y19</f>
        <v>0</v>
      </c>
      <c r="U33" s="575">
        <f>'F4.1 (E) Exisiting'!U33+'F4.1 (E) Exisiting'!V33+'F4.1 (N) New'!Z19+'F4.1 (N) New'!AA19</f>
        <v>0</v>
      </c>
      <c r="V33" s="236"/>
      <c r="W33" s="575">
        <f>S33+T33-U33</f>
        <v>0</v>
      </c>
    </row>
    <row r="34" spans="2:26" s="471" customFormat="1" x14ac:dyDescent="0.25">
      <c r="B34" s="737">
        <v>2</v>
      </c>
      <c r="C34" s="736" t="s">
        <v>713</v>
      </c>
      <c r="D34" s="575">
        <f t="shared" ref="D34:D40" si="8">W17</f>
        <v>0</v>
      </c>
      <c r="E34" s="575">
        <f>'F4.1 (E) Exisiting'!E34+'F4.1 (N) New'!J20</f>
        <v>0</v>
      </c>
      <c r="F34" s="575">
        <f>'F4.1 (E) Exisiting'!F34+'F4.1 (E) Exisiting'!G34+'F4.1 (N) New'!K20+'F4.1 (N) New'!L20</f>
        <v>0</v>
      </c>
      <c r="G34" s="482"/>
      <c r="H34" s="575">
        <f t="shared" ref="H34:H40" si="9">D34+E34-F34</f>
        <v>0</v>
      </c>
      <c r="I34" s="575">
        <f t="shared" ref="I34:I40" si="10">H34</f>
        <v>0</v>
      </c>
      <c r="J34" s="575">
        <f>'F4.1 (E) Exisiting'!J34+'F4.1 (N) New'!O20</f>
        <v>0</v>
      </c>
      <c r="K34" s="575">
        <f>'F4.1 (E) Exisiting'!K34+'F4.1 (E) Exisiting'!L34+'F4.1 (N) New'!P20+'F4.1 (N) New'!Q20</f>
        <v>0</v>
      </c>
      <c r="L34" s="236"/>
      <c r="M34" s="575">
        <f t="shared" ref="M34:M40" si="11">I34+J34-K34</f>
        <v>0</v>
      </c>
      <c r="N34" s="575">
        <f t="shared" ref="N34:N40" si="12">M34</f>
        <v>0</v>
      </c>
      <c r="O34" s="575">
        <f>'F4.1 (E) Exisiting'!O34+'F4.1 (N) New'!T20</f>
        <v>0</v>
      </c>
      <c r="P34" s="575">
        <f>'F4.1 (E) Exisiting'!P34+'F4.1 (E) Exisiting'!Q34+'F4.1 (N) New'!U20+'F4.1 (N) New'!V20</f>
        <v>0</v>
      </c>
      <c r="Q34" s="236"/>
      <c r="R34" s="575">
        <f t="shared" ref="R34:R40" si="13">N34+O34-P34</f>
        <v>0</v>
      </c>
      <c r="S34" s="575">
        <f t="shared" ref="S34:S40" si="14">R34</f>
        <v>0</v>
      </c>
      <c r="T34" s="575">
        <f>'F4.1 (E) Exisiting'!T34+'F4.1 (N) New'!Y20</f>
        <v>0</v>
      </c>
      <c r="U34" s="575">
        <f>'F4.1 (E) Exisiting'!U34+'F4.1 (E) Exisiting'!V34+'F4.1 (N) New'!Z20+'F4.1 (N) New'!AA20</f>
        <v>0</v>
      </c>
      <c r="V34" s="236"/>
      <c r="W34" s="575">
        <f t="shared" ref="W34:W40" si="15">S34+T34-U34</f>
        <v>0</v>
      </c>
    </row>
    <row r="35" spans="2:26" s="471" customFormat="1" x14ac:dyDescent="0.25">
      <c r="B35" s="737">
        <v>3</v>
      </c>
      <c r="C35" s="738" t="s">
        <v>714</v>
      </c>
      <c r="D35" s="575">
        <f t="shared" si="8"/>
        <v>0.13</v>
      </c>
      <c r="E35" s="575">
        <f>'F4.1 (E) Exisiting'!E35+'F4.1 (N) New'!J21</f>
        <v>0</v>
      </c>
      <c r="F35" s="575">
        <f>'F4.1 (E) Exisiting'!F35+'F4.1 (E) Exisiting'!G35+'F4.1 (N) New'!K21+'F4.1 (N) New'!L21</f>
        <v>0</v>
      </c>
      <c r="G35" s="237"/>
      <c r="H35" s="575">
        <f t="shared" si="9"/>
        <v>0.13</v>
      </c>
      <c r="I35" s="575">
        <f t="shared" si="10"/>
        <v>0.13</v>
      </c>
      <c r="J35" s="575">
        <f>'F4.1 (E) Exisiting'!J35+'F4.1 (N) New'!O21</f>
        <v>0</v>
      </c>
      <c r="K35" s="575">
        <f>'F4.1 (E) Exisiting'!K35+'F4.1 (E) Exisiting'!L35+'F4.1 (N) New'!P21+'F4.1 (N) New'!Q21</f>
        <v>0</v>
      </c>
      <c r="L35" s="236"/>
      <c r="M35" s="575">
        <f t="shared" si="11"/>
        <v>0.13</v>
      </c>
      <c r="N35" s="575">
        <f t="shared" si="12"/>
        <v>0.13</v>
      </c>
      <c r="O35" s="575">
        <f>'F4.1 (E) Exisiting'!O35+'F4.1 (N) New'!T21</f>
        <v>0</v>
      </c>
      <c r="P35" s="575">
        <f>'F4.1 (E) Exisiting'!P35+'F4.1 (E) Exisiting'!Q35+'F4.1 (N) New'!U21+'F4.1 (N) New'!V21</f>
        <v>0</v>
      </c>
      <c r="Q35" s="236"/>
      <c r="R35" s="575">
        <f t="shared" si="13"/>
        <v>0.13</v>
      </c>
      <c r="S35" s="575">
        <f t="shared" si="14"/>
        <v>0.13</v>
      </c>
      <c r="T35" s="575">
        <f>'F4.1 (E) Exisiting'!T35+'F4.1 (N) New'!Y21</f>
        <v>0</v>
      </c>
      <c r="U35" s="575">
        <f>'F4.1 (E) Exisiting'!U35+'F4.1 (E) Exisiting'!V35+'F4.1 (N) New'!Z21+'F4.1 (N) New'!AA21</f>
        <v>0</v>
      </c>
      <c r="V35" s="236"/>
      <c r="W35" s="575">
        <f t="shared" si="15"/>
        <v>0.13</v>
      </c>
    </row>
    <row r="36" spans="2:26" x14ac:dyDescent="0.25">
      <c r="B36" s="737">
        <v>4</v>
      </c>
      <c r="C36" s="736" t="s">
        <v>715</v>
      </c>
      <c r="D36" s="575">
        <f t="shared" si="8"/>
        <v>0</v>
      </c>
      <c r="E36" s="575">
        <f>'F4.1 (E) Exisiting'!E36+'F4.1 (N) New'!J22</f>
        <v>0</v>
      </c>
      <c r="F36" s="575">
        <f>'F4.1 (E) Exisiting'!F36+'F4.1 (E) Exisiting'!G36+'F4.1 (N) New'!K22+'F4.1 (N) New'!L22</f>
        <v>0</v>
      </c>
      <c r="G36" s="482"/>
      <c r="H36" s="575">
        <f t="shared" si="9"/>
        <v>0</v>
      </c>
      <c r="I36" s="575">
        <f t="shared" si="10"/>
        <v>0</v>
      </c>
      <c r="J36" s="575">
        <f>'F4.1 (E) Exisiting'!J36+'F4.1 (N) New'!O22</f>
        <v>0</v>
      </c>
      <c r="K36" s="575">
        <f>'F4.1 (E) Exisiting'!K36+'F4.1 (E) Exisiting'!L36+'F4.1 (N) New'!P22+'F4.1 (N) New'!Q22</f>
        <v>0</v>
      </c>
      <c r="L36" s="236"/>
      <c r="M36" s="575">
        <f t="shared" si="11"/>
        <v>0</v>
      </c>
      <c r="N36" s="575">
        <f t="shared" si="12"/>
        <v>0</v>
      </c>
      <c r="O36" s="575">
        <f>'F4.1 (E) Exisiting'!O36+'F4.1 (N) New'!T22</f>
        <v>0</v>
      </c>
      <c r="P36" s="575">
        <f>'F4.1 (E) Exisiting'!P36+'F4.1 (E) Exisiting'!Q36+'F4.1 (N) New'!U22+'F4.1 (N) New'!V22</f>
        <v>0</v>
      </c>
      <c r="Q36" s="236"/>
      <c r="R36" s="575">
        <f t="shared" si="13"/>
        <v>0</v>
      </c>
      <c r="S36" s="575">
        <f t="shared" si="14"/>
        <v>0</v>
      </c>
      <c r="T36" s="575">
        <f>'F4.1 (E) Exisiting'!T36+'F4.1 (N) New'!Y22</f>
        <v>0</v>
      </c>
      <c r="U36" s="575">
        <f>'F4.1 (E) Exisiting'!U36+'F4.1 (E) Exisiting'!V36+'F4.1 (N) New'!Z22+'F4.1 (N) New'!AA22</f>
        <v>0</v>
      </c>
      <c r="V36" s="236"/>
      <c r="W36" s="575">
        <f t="shared" si="15"/>
        <v>0</v>
      </c>
    </row>
    <row r="37" spans="2:26" x14ac:dyDescent="0.25">
      <c r="B37" s="737">
        <v>5</v>
      </c>
      <c r="C37" s="736" t="s">
        <v>716</v>
      </c>
      <c r="D37" s="575">
        <f t="shared" si="8"/>
        <v>0</v>
      </c>
      <c r="E37" s="575">
        <f>'F4.1 (E) Exisiting'!E37+'F4.1 (N) New'!J23</f>
        <v>0</v>
      </c>
      <c r="F37" s="575">
        <f>'F4.1 (E) Exisiting'!F37+'F4.1 (E) Exisiting'!G37+'F4.1 (N) New'!K23+'F4.1 (N) New'!L23</f>
        <v>0</v>
      </c>
      <c r="G37" s="482"/>
      <c r="H37" s="575">
        <f t="shared" si="9"/>
        <v>0</v>
      </c>
      <c r="I37" s="575">
        <f t="shared" si="10"/>
        <v>0</v>
      </c>
      <c r="J37" s="575">
        <f>'F4.1 (E) Exisiting'!J37+'F4.1 (N) New'!O23</f>
        <v>0</v>
      </c>
      <c r="K37" s="575">
        <f>'F4.1 (E) Exisiting'!K37+'F4.1 (E) Exisiting'!L37+'F4.1 (N) New'!P23+'F4.1 (N) New'!Q23</f>
        <v>0</v>
      </c>
      <c r="L37" s="236"/>
      <c r="M37" s="575">
        <f t="shared" si="11"/>
        <v>0</v>
      </c>
      <c r="N37" s="575">
        <f t="shared" si="12"/>
        <v>0</v>
      </c>
      <c r="O37" s="575">
        <f>'F4.1 (E) Exisiting'!O37+'F4.1 (N) New'!T23</f>
        <v>0</v>
      </c>
      <c r="P37" s="575">
        <f>'F4.1 (E) Exisiting'!P37+'F4.1 (E) Exisiting'!Q37+'F4.1 (N) New'!U23+'F4.1 (N) New'!V23</f>
        <v>0</v>
      </c>
      <c r="Q37" s="236"/>
      <c r="R37" s="575">
        <f t="shared" si="13"/>
        <v>0</v>
      </c>
      <c r="S37" s="575">
        <f t="shared" si="14"/>
        <v>0</v>
      </c>
      <c r="T37" s="575">
        <f>'F4.1 (E) Exisiting'!T37+'F4.1 (N) New'!Y23</f>
        <v>0</v>
      </c>
      <c r="U37" s="575">
        <f>'F4.1 (E) Exisiting'!U37+'F4.1 (E) Exisiting'!V37+'F4.1 (N) New'!Z23+'F4.1 (N) New'!AA23</f>
        <v>0</v>
      </c>
      <c r="V37" s="236"/>
      <c r="W37" s="575">
        <f t="shared" si="15"/>
        <v>0</v>
      </c>
    </row>
    <row r="38" spans="2:26" x14ac:dyDescent="0.25">
      <c r="B38" s="737">
        <v>6</v>
      </c>
      <c r="C38" s="736" t="s">
        <v>717</v>
      </c>
      <c r="D38" s="575">
        <f t="shared" si="8"/>
        <v>731.4799999999999</v>
      </c>
      <c r="E38" s="575">
        <f>'F4.1 (E) Exisiting'!E38+'F4.1 (N) New'!J24</f>
        <v>0</v>
      </c>
      <c r="F38" s="575">
        <f>'F4.1 (E) Exisiting'!F38+'F4.1 (E) Exisiting'!G38+'F4.1 (N) New'!K24+'F4.1 (N) New'!L24</f>
        <v>0</v>
      </c>
      <c r="G38" s="482"/>
      <c r="H38" s="575">
        <f t="shared" si="9"/>
        <v>731.4799999999999</v>
      </c>
      <c r="I38" s="575">
        <f t="shared" si="10"/>
        <v>731.4799999999999</v>
      </c>
      <c r="J38" s="575">
        <f>'F4.1 (E) Exisiting'!J38+'F4.1 (N) New'!O24</f>
        <v>0</v>
      </c>
      <c r="K38" s="575">
        <f>'F4.1 (E) Exisiting'!K38+'F4.1 (E) Exisiting'!L38+'F4.1 (N) New'!P24+'F4.1 (N) New'!Q24</f>
        <v>0</v>
      </c>
      <c r="L38" s="236"/>
      <c r="M38" s="575">
        <f t="shared" si="11"/>
        <v>731.4799999999999</v>
      </c>
      <c r="N38" s="575">
        <f t="shared" si="12"/>
        <v>731.4799999999999</v>
      </c>
      <c r="O38" s="575">
        <f>'F4.1 (E) Exisiting'!O38+'F4.1 (N) New'!T24</f>
        <v>0</v>
      </c>
      <c r="P38" s="575">
        <f>'F4.1 (E) Exisiting'!P38+'F4.1 (E) Exisiting'!Q38+'F4.1 (N) New'!U24+'F4.1 (N) New'!V24</f>
        <v>0</v>
      </c>
      <c r="Q38" s="236"/>
      <c r="R38" s="575">
        <f t="shared" si="13"/>
        <v>731.4799999999999</v>
      </c>
      <c r="S38" s="575">
        <f t="shared" si="14"/>
        <v>731.4799999999999</v>
      </c>
      <c r="T38" s="575">
        <f>'F4.1 (E) Exisiting'!T38+'F4.1 (N) New'!Y24</f>
        <v>0</v>
      </c>
      <c r="U38" s="575">
        <f>'F4.1 (E) Exisiting'!U38+'F4.1 (E) Exisiting'!V38+'F4.1 (N) New'!Z24+'F4.1 (N) New'!AA24</f>
        <v>0</v>
      </c>
      <c r="V38" s="236"/>
      <c r="W38" s="575">
        <f t="shared" si="15"/>
        <v>731.4799999999999</v>
      </c>
    </row>
    <row r="39" spans="2:26" x14ac:dyDescent="0.25">
      <c r="B39" s="737">
        <v>7</v>
      </c>
      <c r="C39" s="736" t="s">
        <v>718</v>
      </c>
      <c r="D39" s="575">
        <f t="shared" si="8"/>
        <v>0.2</v>
      </c>
      <c r="E39" s="575">
        <f>'F4.1 (E) Exisiting'!E39+'F4.1 (N) New'!J25</f>
        <v>0</v>
      </c>
      <c r="F39" s="575">
        <f>'F4.1 (E) Exisiting'!F39+'F4.1 (E) Exisiting'!G39+'F4.1 (N) New'!K25+'F4.1 (N) New'!L25</f>
        <v>0</v>
      </c>
      <c r="G39" s="482"/>
      <c r="H39" s="575">
        <f t="shared" si="9"/>
        <v>0.2</v>
      </c>
      <c r="I39" s="575">
        <f t="shared" si="10"/>
        <v>0.2</v>
      </c>
      <c r="J39" s="575">
        <f>'F4.1 (E) Exisiting'!J39+'F4.1 (N) New'!O25</f>
        <v>0</v>
      </c>
      <c r="K39" s="575">
        <f>'F4.1 (E) Exisiting'!K39+'F4.1 (E) Exisiting'!L39+'F4.1 (N) New'!P25+'F4.1 (N) New'!Q25</f>
        <v>0</v>
      </c>
      <c r="L39" s="236"/>
      <c r="M39" s="575">
        <f t="shared" si="11"/>
        <v>0.2</v>
      </c>
      <c r="N39" s="575">
        <f t="shared" si="12"/>
        <v>0.2</v>
      </c>
      <c r="O39" s="575">
        <f>'F4.1 (E) Exisiting'!O39+'F4.1 (N) New'!T25</f>
        <v>0</v>
      </c>
      <c r="P39" s="575">
        <f>'F4.1 (E) Exisiting'!P39+'F4.1 (E) Exisiting'!Q39+'F4.1 (N) New'!U25+'F4.1 (N) New'!V25</f>
        <v>0</v>
      </c>
      <c r="Q39" s="236"/>
      <c r="R39" s="575">
        <f t="shared" si="13"/>
        <v>0.2</v>
      </c>
      <c r="S39" s="575">
        <f t="shared" si="14"/>
        <v>0.2</v>
      </c>
      <c r="T39" s="575">
        <f>'F4.1 (E) Exisiting'!T39+'F4.1 (N) New'!Y25</f>
        <v>0</v>
      </c>
      <c r="U39" s="575">
        <f>'F4.1 (E) Exisiting'!U39+'F4.1 (E) Exisiting'!V39+'F4.1 (N) New'!Z25+'F4.1 (N) New'!AA25</f>
        <v>0</v>
      </c>
      <c r="V39" s="236"/>
      <c r="W39" s="575">
        <f t="shared" si="15"/>
        <v>0.2</v>
      </c>
    </row>
    <row r="40" spans="2:26" x14ac:dyDescent="0.25">
      <c r="B40" s="737">
        <v>8</v>
      </c>
      <c r="C40" s="736" t="s">
        <v>719</v>
      </c>
      <c r="D40" s="575">
        <f t="shared" si="8"/>
        <v>0.42000000000000004</v>
      </c>
      <c r="E40" s="575">
        <f>'F4.1 (E) Exisiting'!E40+'F4.1 (N) New'!J26</f>
        <v>0</v>
      </c>
      <c r="F40" s="575">
        <f>'F4.1 (E) Exisiting'!F40+'F4.1 (E) Exisiting'!G40+'F4.1 (N) New'!K26+'F4.1 (N) New'!L26</f>
        <v>0</v>
      </c>
      <c r="G40" s="483"/>
      <c r="H40" s="575">
        <f t="shared" si="9"/>
        <v>0.42000000000000004</v>
      </c>
      <c r="I40" s="575">
        <f t="shared" si="10"/>
        <v>0.42000000000000004</v>
      </c>
      <c r="J40" s="575">
        <f>'F4.1 (E) Exisiting'!J40+'F4.1 (N) New'!O26</f>
        <v>0</v>
      </c>
      <c r="K40" s="575">
        <f>'F4.1 (E) Exisiting'!K40+'F4.1 (E) Exisiting'!L40+'F4.1 (N) New'!P26+'F4.1 (N) New'!Q26</f>
        <v>0</v>
      </c>
      <c r="L40" s="484"/>
      <c r="M40" s="575">
        <f t="shared" si="11"/>
        <v>0.42000000000000004</v>
      </c>
      <c r="N40" s="575">
        <f t="shared" si="12"/>
        <v>0.42000000000000004</v>
      </c>
      <c r="O40" s="575">
        <f>'F4.1 (E) Exisiting'!O40+'F4.1 (N) New'!T26</f>
        <v>0</v>
      </c>
      <c r="P40" s="575">
        <f>'F4.1 (E) Exisiting'!P40+'F4.1 (E) Exisiting'!Q40+'F4.1 (N) New'!U26+'F4.1 (N) New'!V26</f>
        <v>0</v>
      </c>
      <c r="Q40" s="484"/>
      <c r="R40" s="575">
        <f t="shared" si="13"/>
        <v>0.42000000000000004</v>
      </c>
      <c r="S40" s="575">
        <f t="shared" si="14"/>
        <v>0.42000000000000004</v>
      </c>
      <c r="T40" s="575">
        <f>'F4.1 (E) Exisiting'!T40+'F4.1 (N) New'!Y26</f>
        <v>0</v>
      </c>
      <c r="U40" s="575">
        <f>'F4.1 (E) Exisiting'!U40+'F4.1 (E) Exisiting'!V40+'F4.1 (N) New'!Z26+'F4.1 (N) New'!AA26</f>
        <v>0</v>
      </c>
      <c r="V40" s="484"/>
      <c r="W40" s="575">
        <f t="shared" si="15"/>
        <v>0.42000000000000004</v>
      </c>
    </row>
    <row r="41" spans="2:26" ht="18" x14ac:dyDescent="0.25">
      <c r="B41" s="485"/>
      <c r="C41" s="486" t="s">
        <v>176</v>
      </c>
      <c r="D41" s="574">
        <f>SUM(D33:D40)</f>
        <v>732.2299999999999</v>
      </c>
      <c r="E41" s="574">
        <f t="shared" ref="E41" si="16">SUM(E33:E40)</f>
        <v>0</v>
      </c>
      <c r="F41" s="574">
        <f t="shared" ref="F41" si="17">SUM(F33:F40)</f>
        <v>0</v>
      </c>
      <c r="G41" s="574"/>
      <c r="H41" s="574">
        <f t="shared" ref="H41" si="18">SUM(H33:H40)</f>
        <v>732.2299999999999</v>
      </c>
      <c r="I41" s="574">
        <f t="shared" ref="I41" si="19">SUM(I33:I40)</f>
        <v>732.2299999999999</v>
      </c>
      <c r="J41" s="574">
        <f t="shared" ref="J41" si="20">SUM(J33:J40)</f>
        <v>0</v>
      </c>
      <c r="K41" s="574">
        <f t="shared" ref="K41" si="21">SUM(K33:K40)</f>
        <v>0</v>
      </c>
      <c r="L41" s="574"/>
      <c r="M41" s="574">
        <f t="shared" ref="M41" si="22">SUM(M33:M40)</f>
        <v>732.2299999999999</v>
      </c>
      <c r="N41" s="574">
        <f t="shared" ref="N41" si="23">SUM(N33:N40)</f>
        <v>732.2299999999999</v>
      </c>
      <c r="O41" s="574">
        <f t="shared" ref="O41" si="24">SUM(O33:O40)</f>
        <v>0</v>
      </c>
      <c r="P41" s="574">
        <f t="shared" ref="P41" si="25">SUM(P33:P40)</f>
        <v>0</v>
      </c>
      <c r="Q41" s="574"/>
      <c r="R41" s="574">
        <f t="shared" ref="R41" si="26">SUM(R33:R40)</f>
        <v>732.2299999999999</v>
      </c>
      <c r="S41" s="574">
        <f t="shared" ref="S41" si="27">SUM(S33:S40)</f>
        <v>732.2299999999999</v>
      </c>
      <c r="T41" s="574">
        <f t="shared" ref="T41" si="28">SUM(T33:T40)</f>
        <v>0</v>
      </c>
      <c r="U41" s="574">
        <f t="shared" ref="U41" si="29">SUM(U33:U40)</f>
        <v>0</v>
      </c>
      <c r="V41" s="574"/>
      <c r="W41" s="574">
        <f t="shared" ref="W41" si="30">SUM(W33:W40)</f>
        <v>732.2299999999999</v>
      </c>
    </row>
    <row r="42" spans="2:26" ht="18" x14ac:dyDescent="0.25">
      <c r="B42" s="487"/>
      <c r="C42" s="487"/>
      <c r="D42" s="487"/>
      <c r="E42" s="487"/>
      <c r="F42" s="487"/>
      <c r="G42" s="487"/>
      <c r="H42" s="487"/>
      <c r="I42" s="487"/>
      <c r="J42" s="487"/>
      <c r="K42" s="487"/>
      <c r="L42" s="487"/>
      <c r="M42" s="487"/>
      <c r="N42" s="487"/>
      <c r="O42" s="487"/>
      <c r="X42" s="487"/>
      <c r="Y42" s="487"/>
      <c r="Z42" s="487"/>
    </row>
    <row r="43" spans="2:26" ht="18" x14ac:dyDescent="0.25">
      <c r="B43" s="464"/>
      <c r="C43" s="464"/>
      <c r="D43" s="464"/>
      <c r="E43" s="464"/>
      <c r="F43" s="464"/>
      <c r="G43" s="464"/>
      <c r="H43" s="464"/>
      <c r="I43" s="487"/>
      <c r="J43" s="487"/>
      <c r="K43" s="487"/>
      <c r="L43" s="487"/>
      <c r="M43" s="487"/>
      <c r="N43" s="487"/>
      <c r="O43" s="487"/>
    </row>
    <row r="44" spans="2:26" ht="18" x14ac:dyDescent="0.25">
      <c r="X44" s="487"/>
      <c r="Y44" s="487"/>
      <c r="Z44" s="487"/>
    </row>
    <row r="45" spans="2:26" x14ac:dyDescent="0.25">
      <c r="B45" s="281" t="s">
        <v>331</v>
      </c>
    </row>
    <row r="46" spans="2:26" x14ac:dyDescent="0.25">
      <c r="B46" s="281"/>
    </row>
    <row r="47" spans="2:26" x14ac:dyDescent="0.25">
      <c r="J47" s="471"/>
      <c r="M47" s="471"/>
      <c r="N47" s="471"/>
      <c r="R47" s="233" t="s">
        <v>69</v>
      </c>
    </row>
    <row r="48" spans="2:26" ht="15" customHeight="1" x14ac:dyDescent="0.25">
      <c r="B48" s="869" t="s">
        <v>1</v>
      </c>
      <c r="C48" s="869" t="s">
        <v>70</v>
      </c>
      <c r="D48" s="878" t="s">
        <v>71</v>
      </c>
      <c r="E48" s="878"/>
      <c r="F48" s="878"/>
      <c r="G48" s="878"/>
      <c r="H48" s="878"/>
      <c r="I48" s="878" t="s">
        <v>72</v>
      </c>
      <c r="J48" s="878"/>
      <c r="K48" s="878"/>
      <c r="L48" s="878"/>
      <c r="M48" s="878"/>
      <c r="N48" s="869" t="s">
        <v>73</v>
      </c>
      <c r="O48" s="869"/>
      <c r="P48" s="869"/>
      <c r="Q48" s="869"/>
      <c r="R48" s="869"/>
      <c r="S48" s="869" t="s">
        <v>83</v>
      </c>
      <c r="T48" s="869"/>
      <c r="U48" s="869"/>
      <c r="V48" s="869"/>
      <c r="W48" s="869"/>
    </row>
    <row r="49" spans="2:38" x14ac:dyDescent="0.25">
      <c r="B49" s="869"/>
      <c r="C49" s="869"/>
      <c r="D49" s="878" t="s">
        <v>332</v>
      </c>
      <c r="E49" s="879"/>
      <c r="F49" s="879"/>
      <c r="G49" s="879"/>
      <c r="H49" s="879"/>
      <c r="I49" s="878" t="s">
        <v>332</v>
      </c>
      <c r="J49" s="879"/>
      <c r="K49" s="879"/>
      <c r="L49" s="879"/>
      <c r="M49" s="879"/>
      <c r="N49" s="878" t="s">
        <v>131</v>
      </c>
      <c r="O49" s="879"/>
      <c r="P49" s="879"/>
      <c r="Q49" s="879"/>
      <c r="R49" s="879"/>
      <c r="S49" s="878" t="s">
        <v>99</v>
      </c>
      <c r="T49" s="879"/>
      <c r="U49" s="879"/>
      <c r="V49" s="879"/>
      <c r="W49" s="879"/>
    </row>
    <row r="50" spans="2:38" ht="57" x14ac:dyDescent="0.25">
      <c r="B50" s="869"/>
      <c r="C50" s="869"/>
      <c r="D50" s="418" t="s">
        <v>333</v>
      </c>
      <c r="E50" s="418" t="s">
        <v>302</v>
      </c>
      <c r="F50" s="420" t="s">
        <v>334</v>
      </c>
      <c r="G50" s="420"/>
      <c r="H50" s="418" t="s">
        <v>335</v>
      </c>
      <c r="I50" s="418" t="s">
        <v>333</v>
      </c>
      <c r="J50" s="418" t="s">
        <v>302</v>
      </c>
      <c r="K50" s="420" t="s">
        <v>334</v>
      </c>
      <c r="L50" s="420"/>
      <c r="M50" s="418" t="s">
        <v>335</v>
      </c>
      <c r="N50" s="418" t="s">
        <v>333</v>
      </c>
      <c r="O50" s="418" t="s">
        <v>302</v>
      </c>
      <c r="P50" s="420" t="s">
        <v>334</v>
      </c>
      <c r="Q50" s="420"/>
      <c r="R50" s="418" t="s">
        <v>335</v>
      </c>
      <c r="S50" s="418" t="s">
        <v>333</v>
      </c>
      <c r="T50" s="418" t="s">
        <v>302</v>
      </c>
      <c r="U50" s="420" t="s">
        <v>334</v>
      </c>
      <c r="V50" s="420"/>
      <c r="W50" s="418" t="s">
        <v>335</v>
      </c>
    </row>
    <row r="51" spans="2:38" x14ac:dyDescent="0.25">
      <c r="B51" s="412"/>
      <c r="C51" s="412"/>
      <c r="D51" s="412" t="s">
        <v>88</v>
      </c>
      <c r="E51" s="412" t="s">
        <v>89</v>
      </c>
      <c r="F51" s="412" t="s">
        <v>187</v>
      </c>
      <c r="G51" s="412"/>
      <c r="H51" s="412" t="s">
        <v>305</v>
      </c>
      <c r="I51" s="412" t="s">
        <v>91</v>
      </c>
      <c r="J51" s="412" t="s">
        <v>92</v>
      </c>
      <c r="K51" s="412" t="s">
        <v>306</v>
      </c>
      <c r="L51" s="412"/>
      <c r="M51" s="412" t="s">
        <v>307</v>
      </c>
      <c r="N51" s="412" t="s">
        <v>94</v>
      </c>
      <c r="O51" s="412" t="s">
        <v>95</v>
      </c>
      <c r="P51" s="412" t="s">
        <v>308</v>
      </c>
      <c r="Q51" s="412"/>
      <c r="R51" s="412" t="s">
        <v>309</v>
      </c>
      <c r="S51" s="412" t="s">
        <v>310</v>
      </c>
      <c r="T51" s="412" t="s">
        <v>311</v>
      </c>
      <c r="U51" s="412" t="s">
        <v>312</v>
      </c>
      <c r="V51" s="412"/>
      <c r="W51" s="412" t="s">
        <v>313</v>
      </c>
    </row>
    <row r="52" spans="2:38" x14ac:dyDescent="0.25">
      <c r="B52" s="735">
        <v>1</v>
      </c>
      <c r="C52" s="736" t="s">
        <v>712</v>
      </c>
      <c r="D52" s="566">
        <f>'F4.1 (E) Exisiting'!D52</f>
        <v>0</v>
      </c>
      <c r="E52" s="566">
        <f>'F4.1 (E) Exisiting'!E52</f>
        <v>0</v>
      </c>
      <c r="F52" s="566">
        <f>'F4.1 (E) Exisiting'!F52+'F4.1 (E) Exisiting'!G52</f>
        <v>0</v>
      </c>
      <c r="G52" s="566"/>
      <c r="H52" s="575">
        <f>D52+E52-F52</f>
        <v>0</v>
      </c>
      <c r="I52" s="575">
        <f>H52</f>
        <v>0</v>
      </c>
      <c r="J52" s="566">
        <f>'F4.1 (E) Exisiting'!J52</f>
        <v>0</v>
      </c>
      <c r="K52" s="566">
        <f>'F4.1 (E) Exisiting'!K52+'F4.1 (E) Exisiting'!L52</f>
        <v>0</v>
      </c>
      <c r="L52" s="538"/>
      <c r="M52" s="575">
        <f>I52+J52-K52</f>
        <v>0</v>
      </c>
      <c r="N52" s="575">
        <f>M52</f>
        <v>0</v>
      </c>
      <c r="O52" s="566">
        <f>'F4.1 (E) Exisiting'!O52</f>
        <v>0</v>
      </c>
      <c r="P52" s="566">
        <f>'F4.1 (E) Exisiting'!P52+'F4.1 (E) Exisiting'!Q52</f>
        <v>0</v>
      </c>
      <c r="Q52" s="538"/>
      <c r="R52" s="575">
        <f>N52+O52-P52</f>
        <v>0</v>
      </c>
      <c r="S52" s="575">
        <f>R52</f>
        <v>0</v>
      </c>
      <c r="T52" s="566">
        <f>'F4.1 (E) Exisiting'!T52+'F4.1 (N) New'!E43</f>
        <v>0</v>
      </c>
      <c r="U52" s="566">
        <f>'F4.1 (E) Exisiting'!U52+'F4.1 (N) New'!F43+'F4.1 (E) Exisiting'!V52+'F4.1 (N) New'!G43</f>
        <v>0</v>
      </c>
      <c r="V52" s="538"/>
      <c r="W52" s="575">
        <f>S52+T52-U52</f>
        <v>0</v>
      </c>
    </row>
    <row r="53" spans="2:38" x14ac:dyDescent="0.25">
      <c r="B53" s="737">
        <v>2</v>
      </c>
      <c r="C53" s="736" t="s">
        <v>713</v>
      </c>
      <c r="D53" s="566">
        <f>'F4.1 (E) Exisiting'!D53</f>
        <v>0</v>
      </c>
      <c r="E53" s="566">
        <f>'F4.1 (E) Exisiting'!E53</f>
        <v>0</v>
      </c>
      <c r="F53" s="566">
        <f>'F4.1 (E) Exisiting'!F53+'F4.1 (E) Exisiting'!G53</f>
        <v>0</v>
      </c>
      <c r="G53" s="566"/>
      <c r="H53" s="575">
        <f t="shared" ref="H53:H59" si="31">D53+E53-F53</f>
        <v>0</v>
      </c>
      <c r="I53" s="575">
        <f t="shared" ref="I53:I59" si="32">H53</f>
        <v>0</v>
      </c>
      <c r="J53" s="566">
        <f>'F4.1 (E) Exisiting'!J53</f>
        <v>0</v>
      </c>
      <c r="K53" s="566">
        <f>'F4.1 (E) Exisiting'!K53+'F4.1 (E) Exisiting'!L53</f>
        <v>0</v>
      </c>
      <c r="L53" s="538"/>
      <c r="M53" s="575">
        <f t="shared" ref="M53:M59" si="33">I53+J53-K53</f>
        <v>0</v>
      </c>
      <c r="N53" s="575">
        <f t="shared" ref="N53:N59" si="34">M53</f>
        <v>0</v>
      </c>
      <c r="O53" s="566">
        <f>'F4.1 (E) Exisiting'!O53</f>
        <v>0</v>
      </c>
      <c r="P53" s="566">
        <f>'F4.1 (E) Exisiting'!P53+'F4.1 (E) Exisiting'!Q53</f>
        <v>0</v>
      </c>
      <c r="Q53" s="538"/>
      <c r="R53" s="575">
        <f t="shared" ref="R53:R59" si="35">N53+O53-P53</f>
        <v>0</v>
      </c>
      <c r="S53" s="575">
        <f t="shared" ref="S53:S59" si="36">R53</f>
        <v>0</v>
      </c>
      <c r="T53" s="566">
        <f>'F4.1 (E) Exisiting'!T53+'F4.1 (N) New'!E44</f>
        <v>0</v>
      </c>
      <c r="U53" s="566">
        <f>'F4.1 (E) Exisiting'!U53+'F4.1 (N) New'!F44+'F4.1 (E) Exisiting'!V53+'F4.1 (N) New'!G44</f>
        <v>0</v>
      </c>
      <c r="V53" s="538"/>
      <c r="W53" s="575">
        <f t="shared" ref="W53:W59" si="37">S53+T53-U53</f>
        <v>0</v>
      </c>
    </row>
    <row r="54" spans="2:38" x14ac:dyDescent="0.25">
      <c r="B54" s="737">
        <v>3</v>
      </c>
      <c r="C54" s="738" t="s">
        <v>714</v>
      </c>
      <c r="D54" s="566">
        <f>'F4.1 (E) Exisiting'!D54</f>
        <v>0</v>
      </c>
      <c r="E54" s="566">
        <f>'F4.1 (E) Exisiting'!E54</f>
        <v>0</v>
      </c>
      <c r="F54" s="566">
        <f>'F4.1 (E) Exisiting'!F54+'F4.1 (E) Exisiting'!G54</f>
        <v>0</v>
      </c>
      <c r="G54" s="566"/>
      <c r="H54" s="575">
        <f t="shared" si="31"/>
        <v>0</v>
      </c>
      <c r="I54" s="575">
        <f t="shared" si="32"/>
        <v>0</v>
      </c>
      <c r="J54" s="566">
        <f>'F4.1 (E) Exisiting'!J54</f>
        <v>0</v>
      </c>
      <c r="K54" s="566">
        <f>'F4.1 (E) Exisiting'!K54+'F4.1 (E) Exisiting'!L54</f>
        <v>0</v>
      </c>
      <c r="L54" s="538"/>
      <c r="M54" s="575">
        <f t="shared" si="33"/>
        <v>0</v>
      </c>
      <c r="N54" s="575">
        <f t="shared" si="34"/>
        <v>0</v>
      </c>
      <c r="O54" s="566">
        <f>'F4.1 (E) Exisiting'!O54</f>
        <v>0</v>
      </c>
      <c r="P54" s="566">
        <f>'F4.1 (E) Exisiting'!P54+'F4.1 (E) Exisiting'!Q54</f>
        <v>0</v>
      </c>
      <c r="Q54" s="538"/>
      <c r="R54" s="575">
        <f t="shared" si="35"/>
        <v>0</v>
      </c>
      <c r="S54" s="575">
        <f t="shared" si="36"/>
        <v>0</v>
      </c>
      <c r="T54" s="566">
        <f>'F4.1 (E) Exisiting'!T54+'F4.1 (N) New'!E45</f>
        <v>0</v>
      </c>
      <c r="U54" s="566">
        <f>'F4.1 (E) Exisiting'!U54+'F4.1 (N) New'!F45+'F4.1 (E) Exisiting'!V54+'F4.1 (N) New'!G45</f>
        <v>0</v>
      </c>
      <c r="V54" s="538"/>
      <c r="W54" s="575">
        <f t="shared" si="37"/>
        <v>0</v>
      </c>
    </row>
    <row r="55" spans="2:38" x14ac:dyDescent="0.25">
      <c r="B55" s="737">
        <v>4</v>
      </c>
      <c r="C55" s="736" t="s">
        <v>715</v>
      </c>
      <c r="D55" s="566">
        <f>'F4.1 (E) Exisiting'!D55</f>
        <v>0</v>
      </c>
      <c r="E55" s="566">
        <f>'F4.1 (E) Exisiting'!E55</f>
        <v>0</v>
      </c>
      <c r="F55" s="566">
        <f>'F4.1 (E) Exisiting'!F55+'F4.1 (E) Exisiting'!G55</f>
        <v>0</v>
      </c>
      <c r="G55" s="566"/>
      <c r="H55" s="575">
        <f t="shared" si="31"/>
        <v>0</v>
      </c>
      <c r="I55" s="575">
        <f t="shared" si="32"/>
        <v>0</v>
      </c>
      <c r="J55" s="566">
        <f>'F4.1 (E) Exisiting'!J55</f>
        <v>0</v>
      </c>
      <c r="K55" s="566">
        <f>'F4.1 (E) Exisiting'!K55+'F4.1 (E) Exisiting'!L55</f>
        <v>0</v>
      </c>
      <c r="L55" s="538"/>
      <c r="M55" s="575">
        <f t="shared" si="33"/>
        <v>0</v>
      </c>
      <c r="N55" s="575">
        <f t="shared" si="34"/>
        <v>0</v>
      </c>
      <c r="O55" s="566">
        <f>'F4.1 (E) Exisiting'!O55</f>
        <v>0</v>
      </c>
      <c r="P55" s="566">
        <f>'F4.1 (E) Exisiting'!P55+'F4.1 (E) Exisiting'!Q55</f>
        <v>0</v>
      </c>
      <c r="Q55" s="538"/>
      <c r="R55" s="575">
        <f t="shared" si="35"/>
        <v>0</v>
      </c>
      <c r="S55" s="575">
        <f t="shared" si="36"/>
        <v>0</v>
      </c>
      <c r="T55" s="566">
        <f>'F4.1 (E) Exisiting'!T55+'F4.1 (N) New'!E46</f>
        <v>0</v>
      </c>
      <c r="U55" s="566">
        <f>'F4.1 (E) Exisiting'!U55+'F4.1 (N) New'!F46+'F4.1 (E) Exisiting'!V55+'F4.1 (N) New'!G46</f>
        <v>0</v>
      </c>
      <c r="V55" s="538"/>
      <c r="W55" s="575">
        <f t="shared" si="37"/>
        <v>0</v>
      </c>
    </row>
    <row r="56" spans="2:38" x14ac:dyDescent="0.25">
      <c r="B56" s="737">
        <v>5</v>
      </c>
      <c r="C56" s="736" t="s">
        <v>716</v>
      </c>
      <c r="D56" s="566">
        <f>'F4.1 (E) Exisiting'!D56</f>
        <v>0</v>
      </c>
      <c r="E56" s="566">
        <f>'F4.1 (E) Exisiting'!E56</f>
        <v>0</v>
      </c>
      <c r="F56" s="566">
        <f>'F4.1 (E) Exisiting'!F56+'F4.1 (E) Exisiting'!G56</f>
        <v>0</v>
      </c>
      <c r="G56" s="566"/>
      <c r="H56" s="575">
        <f t="shared" si="31"/>
        <v>0</v>
      </c>
      <c r="I56" s="575">
        <f t="shared" si="32"/>
        <v>0</v>
      </c>
      <c r="J56" s="566">
        <f>'F4.1 (E) Exisiting'!J56</f>
        <v>0</v>
      </c>
      <c r="K56" s="566">
        <f>'F4.1 (E) Exisiting'!K56+'F4.1 (E) Exisiting'!L56</f>
        <v>0</v>
      </c>
      <c r="L56" s="538"/>
      <c r="M56" s="575">
        <f t="shared" si="33"/>
        <v>0</v>
      </c>
      <c r="N56" s="575">
        <f t="shared" si="34"/>
        <v>0</v>
      </c>
      <c r="O56" s="566">
        <f>'F4.1 (E) Exisiting'!O56</f>
        <v>0</v>
      </c>
      <c r="P56" s="566">
        <f>'F4.1 (E) Exisiting'!P56+'F4.1 (E) Exisiting'!Q56</f>
        <v>0</v>
      </c>
      <c r="Q56" s="538"/>
      <c r="R56" s="575">
        <f t="shared" si="35"/>
        <v>0</v>
      </c>
      <c r="S56" s="575">
        <f t="shared" si="36"/>
        <v>0</v>
      </c>
      <c r="T56" s="566">
        <f>'F4.1 (E) Exisiting'!T56+'F4.1 (N) New'!E47</f>
        <v>0</v>
      </c>
      <c r="U56" s="566">
        <f>'F4.1 (E) Exisiting'!U56+'F4.1 (N) New'!F47+'F4.1 (E) Exisiting'!V56+'F4.1 (N) New'!G47</f>
        <v>0</v>
      </c>
      <c r="V56" s="538"/>
      <c r="W56" s="575">
        <f t="shared" si="37"/>
        <v>0</v>
      </c>
    </row>
    <row r="57" spans="2:38" x14ac:dyDescent="0.25">
      <c r="B57" s="737">
        <v>6</v>
      </c>
      <c r="C57" s="736" t="s">
        <v>717</v>
      </c>
      <c r="D57" s="566">
        <f>'F4.1 (E) Exisiting'!D57</f>
        <v>359.52759281095888</v>
      </c>
      <c r="E57" s="566">
        <f>'F4.1 (E) Exisiting'!E57</f>
        <v>37.617359999999998</v>
      </c>
      <c r="F57" s="566">
        <f>'F4.1 (E) Exisiting'!F57+'F4.1 (E) Exisiting'!G57</f>
        <v>0</v>
      </c>
      <c r="G57" s="566"/>
      <c r="H57" s="575">
        <f t="shared" si="31"/>
        <v>397.1449528109589</v>
      </c>
      <c r="I57" s="575">
        <f t="shared" si="32"/>
        <v>397.1449528109589</v>
      </c>
      <c r="J57" s="566">
        <f>'F4.1 (E) Exisiting'!J57</f>
        <v>37.618943999999999</v>
      </c>
      <c r="K57" s="566">
        <f>'F4.1 (E) Exisiting'!K57+'F4.1 (E) Exisiting'!L57</f>
        <v>0</v>
      </c>
      <c r="L57" s="538"/>
      <c r="M57" s="575">
        <f t="shared" si="33"/>
        <v>434.7638968109589</v>
      </c>
      <c r="N57" s="575">
        <f t="shared" si="34"/>
        <v>434.7638968109589</v>
      </c>
      <c r="O57" s="566">
        <f>'F4.1 (E) Exisiting'!O57</f>
        <v>37.618943999999999</v>
      </c>
      <c r="P57" s="566">
        <f>'F4.1 (E) Exisiting'!P57+'F4.1 (E) Exisiting'!Q57</f>
        <v>0</v>
      </c>
      <c r="Q57" s="538"/>
      <c r="R57" s="575">
        <f t="shared" si="35"/>
        <v>472.3828408109589</v>
      </c>
      <c r="S57" s="575">
        <f t="shared" si="36"/>
        <v>472.3828408109589</v>
      </c>
      <c r="T57" s="566">
        <f>'F4.1 (E) Exisiting'!T57+'F4.1 (N) New'!E48</f>
        <v>38.019843999999999</v>
      </c>
      <c r="U57" s="566">
        <f>'F4.1 (E) Exisiting'!U57+'F4.1 (N) New'!F48+'F4.1 (E) Exisiting'!V57+'F4.1 (N) New'!G48</f>
        <v>0</v>
      </c>
      <c r="V57" s="538"/>
      <c r="W57" s="575">
        <f t="shared" si="37"/>
        <v>510.40268481095887</v>
      </c>
    </row>
    <row r="58" spans="2:38" x14ac:dyDescent="0.25">
      <c r="B58" s="737">
        <v>7</v>
      </c>
      <c r="C58" s="736" t="s">
        <v>718</v>
      </c>
      <c r="D58" s="566">
        <f>'F4.1 (E) Exisiting'!D58</f>
        <v>7.4999999999999997E-2</v>
      </c>
      <c r="E58" s="566">
        <f>'F4.1 (E) Exisiting'!E58</f>
        <v>0.03</v>
      </c>
      <c r="F58" s="566">
        <f>'F4.1 (E) Exisiting'!F58+'F4.1 (E) Exisiting'!G58</f>
        <v>0</v>
      </c>
      <c r="G58" s="566"/>
      <c r="H58" s="575">
        <f t="shared" si="31"/>
        <v>0.105</v>
      </c>
      <c r="I58" s="575">
        <f t="shared" si="32"/>
        <v>0.105</v>
      </c>
      <c r="J58" s="566">
        <f>'F4.1 (E) Exisiting'!J58</f>
        <v>0.03</v>
      </c>
      <c r="K58" s="566">
        <f>'F4.1 (E) Exisiting'!K58+'F4.1 (E) Exisiting'!L58</f>
        <v>0</v>
      </c>
      <c r="L58" s="538"/>
      <c r="M58" s="575">
        <f t="shared" si="33"/>
        <v>0.13500000000000001</v>
      </c>
      <c r="N58" s="575">
        <f t="shared" si="34"/>
        <v>0.13500000000000001</v>
      </c>
      <c r="O58" s="566">
        <f>'F4.1 (E) Exisiting'!O58</f>
        <v>0.03</v>
      </c>
      <c r="P58" s="566">
        <f>'F4.1 (E) Exisiting'!P58+'F4.1 (E) Exisiting'!Q58</f>
        <v>0</v>
      </c>
      <c r="Q58" s="538"/>
      <c r="R58" s="575">
        <f t="shared" si="35"/>
        <v>0.16500000000000001</v>
      </c>
      <c r="S58" s="575">
        <f t="shared" si="36"/>
        <v>0.16500000000000001</v>
      </c>
      <c r="T58" s="566">
        <f>'F4.1 (E) Exisiting'!T58+'F4.1 (N) New'!E49</f>
        <v>1.5000000000000013E-2</v>
      </c>
      <c r="U58" s="566">
        <f>'F4.1 (E) Exisiting'!U58+'F4.1 (N) New'!F49+'F4.1 (E) Exisiting'!V58+'F4.1 (N) New'!G49</f>
        <v>0</v>
      </c>
      <c r="V58" s="538"/>
      <c r="W58" s="575">
        <f t="shared" si="37"/>
        <v>0.18000000000000002</v>
      </c>
    </row>
    <row r="59" spans="2:38" x14ac:dyDescent="0.25">
      <c r="B59" s="737">
        <v>8</v>
      </c>
      <c r="C59" s="736" t="s">
        <v>719</v>
      </c>
      <c r="D59" s="566">
        <f>'F4.1 (E) Exisiting'!D59</f>
        <v>0.309</v>
      </c>
      <c r="E59" s="566">
        <f>'F4.1 (E) Exisiting'!E59</f>
        <v>0.10600000000000004</v>
      </c>
      <c r="F59" s="566">
        <f>'F4.1 (E) Exisiting'!F59+'F4.1 (E) Exisiting'!G59</f>
        <v>0</v>
      </c>
      <c r="G59" s="536"/>
      <c r="H59" s="575">
        <f t="shared" si="31"/>
        <v>0.41500000000000004</v>
      </c>
      <c r="I59" s="575">
        <f t="shared" si="32"/>
        <v>0.41500000000000004</v>
      </c>
      <c r="J59" s="566">
        <f>'F4.1 (E) Exisiting'!J59</f>
        <v>4.9999999999999992E-3</v>
      </c>
      <c r="K59" s="566">
        <f>'F4.1 (E) Exisiting'!K59+'F4.1 (E) Exisiting'!L59</f>
        <v>0</v>
      </c>
      <c r="L59" s="579"/>
      <c r="M59" s="575">
        <f t="shared" si="33"/>
        <v>0.42000000000000004</v>
      </c>
      <c r="N59" s="575">
        <f t="shared" si="34"/>
        <v>0.42000000000000004</v>
      </c>
      <c r="O59" s="566">
        <f>'F4.1 (E) Exisiting'!O59</f>
        <v>0</v>
      </c>
      <c r="P59" s="566">
        <f>'F4.1 (E) Exisiting'!P59+'F4.1 (E) Exisiting'!Q59</f>
        <v>0</v>
      </c>
      <c r="Q59" s="579"/>
      <c r="R59" s="575">
        <f t="shared" si="35"/>
        <v>0.42000000000000004</v>
      </c>
      <c r="S59" s="575">
        <f t="shared" si="36"/>
        <v>0.42000000000000004</v>
      </c>
      <c r="T59" s="566">
        <f>'F4.1 (E) Exisiting'!T59+'F4.1 (N) New'!E50</f>
        <v>0</v>
      </c>
      <c r="U59" s="566">
        <f>'F4.1 (E) Exisiting'!U59+'F4.1 (N) New'!F50+'F4.1 (E) Exisiting'!V59+'F4.1 (N) New'!G50</f>
        <v>0</v>
      </c>
      <c r="V59" s="538"/>
      <c r="W59" s="575">
        <f t="shared" si="37"/>
        <v>0.42000000000000004</v>
      </c>
    </row>
    <row r="60" spans="2:38" ht="18" x14ac:dyDescent="0.25">
      <c r="B60" s="485"/>
      <c r="C60" s="486" t="s">
        <v>176</v>
      </c>
      <c r="D60" s="574">
        <f>SUM(D52:D59)</f>
        <v>359.91159281095889</v>
      </c>
      <c r="E60" s="574">
        <f t="shared" ref="E60" si="38">SUM(E52:E59)</f>
        <v>37.753360000000001</v>
      </c>
      <c r="F60" s="574">
        <f t="shared" ref="F60" si="39">SUM(F52:F59)</f>
        <v>0</v>
      </c>
      <c r="G60" s="574"/>
      <c r="H60" s="574">
        <f t="shared" ref="H60" si="40">SUM(H52:H59)</f>
        <v>397.66495281095894</v>
      </c>
      <c r="I60" s="574">
        <f t="shared" ref="I60" si="41">SUM(I52:I59)</f>
        <v>397.66495281095894</v>
      </c>
      <c r="J60" s="574">
        <f t="shared" ref="J60" si="42">SUM(J52:J59)</f>
        <v>37.653944000000003</v>
      </c>
      <c r="K60" s="574">
        <f t="shared" ref="K60" si="43">SUM(K52:K59)</f>
        <v>0</v>
      </c>
      <c r="L60" s="574"/>
      <c r="M60" s="574">
        <f t="shared" ref="M60" si="44">SUM(M52:M59)</f>
        <v>435.3188968109589</v>
      </c>
      <c r="N60" s="574">
        <f t="shared" ref="N60" si="45">SUM(N52:N59)</f>
        <v>435.3188968109589</v>
      </c>
      <c r="O60" s="574">
        <f t="shared" ref="O60" si="46">SUM(O52:O59)</f>
        <v>37.648944</v>
      </c>
      <c r="P60" s="574">
        <f t="shared" ref="P60" si="47">SUM(P52:P59)</f>
        <v>0</v>
      </c>
      <c r="Q60" s="574"/>
      <c r="R60" s="574">
        <f t="shared" ref="R60" si="48">SUM(R52:R59)</f>
        <v>472.96784081095893</v>
      </c>
      <c r="S60" s="574">
        <f t="shared" ref="S60" si="49">SUM(S52:S59)</f>
        <v>472.96784081095893</v>
      </c>
      <c r="T60" s="574">
        <f t="shared" ref="T60" si="50">SUM(T52:T59)</f>
        <v>38.034844</v>
      </c>
      <c r="U60" s="574">
        <f t="shared" ref="U60" si="51">SUM(U52:U59)</f>
        <v>0</v>
      </c>
      <c r="V60" s="574"/>
      <c r="W60" s="574">
        <f t="shared" ref="W60" si="52">SUM(W52:W59)</f>
        <v>511.0026848109589</v>
      </c>
    </row>
    <row r="61" spans="2:38" ht="18" x14ac:dyDescent="0.25">
      <c r="B61" s="487"/>
      <c r="C61" s="488"/>
      <c r="D61" s="488"/>
      <c r="E61" s="488"/>
      <c r="F61" s="488"/>
      <c r="G61" s="488"/>
      <c r="H61" s="488"/>
      <c r="I61" s="487"/>
      <c r="J61" s="487"/>
      <c r="K61" s="487"/>
      <c r="L61" s="487"/>
      <c r="M61" s="487"/>
      <c r="N61" s="487"/>
      <c r="O61" s="487"/>
      <c r="P61" s="487"/>
      <c r="Q61" s="487"/>
      <c r="R61" s="487"/>
      <c r="T61" s="489"/>
      <c r="U61" s="489"/>
      <c r="V61" s="489"/>
    </row>
    <row r="62" spans="2:38" ht="18" x14ac:dyDescent="0.25">
      <c r="B62" s="464" t="s">
        <v>336</v>
      </c>
      <c r="C62" s="465"/>
      <c r="D62" s="465"/>
      <c r="E62" s="465"/>
      <c r="F62" s="465"/>
      <c r="G62" s="465"/>
      <c r="H62" s="465"/>
      <c r="I62" s="490"/>
      <c r="J62" s="490"/>
      <c r="K62" s="487"/>
      <c r="L62" s="487"/>
      <c r="M62" s="487"/>
      <c r="N62" s="487"/>
      <c r="O62" s="487"/>
      <c r="P62" s="487"/>
      <c r="Q62" s="487"/>
      <c r="R62" s="487"/>
      <c r="T62" s="489"/>
      <c r="U62" s="489"/>
      <c r="V62" s="489"/>
      <c r="X62" s="487"/>
      <c r="Y62" s="487"/>
      <c r="Z62" s="487"/>
      <c r="AA62" s="487"/>
      <c r="AB62" s="487"/>
      <c r="AC62" s="487"/>
      <c r="AD62" s="487"/>
      <c r="AE62" s="487"/>
      <c r="AF62" s="487"/>
      <c r="AG62" s="487"/>
      <c r="AH62" s="487"/>
      <c r="AI62" s="487"/>
      <c r="AJ62" s="487"/>
      <c r="AK62" s="487"/>
      <c r="AL62" s="487"/>
    </row>
    <row r="63" spans="2:38" ht="18" x14ac:dyDescent="0.25">
      <c r="B63" s="464" t="s">
        <v>337</v>
      </c>
      <c r="C63" s="465"/>
      <c r="D63" s="465"/>
      <c r="E63" s="465"/>
      <c r="F63" s="465"/>
      <c r="G63" s="465"/>
      <c r="H63" s="465"/>
      <c r="I63" s="490"/>
      <c r="J63" s="490"/>
      <c r="K63" s="487"/>
      <c r="L63" s="487"/>
      <c r="M63" s="487"/>
      <c r="N63" s="487"/>
      <c r="O63" s="487"/>
      <c r="P63" s="487"/>
      <c r="Q63" s="487"/>
      <c r="R63" s="487"/>
      <c r="T63" s="489"/>
      <c r="U63" s="489"/>
      <c r="V63" s="489"/>
      <c r="X63" s="487"/>
      <c r="Y63" s="487"/>
      <c r="Z63" s="487"/>
      <c r="AA63" s="487"/>
      <c r="AB63" s="487"/>
      <c r="AC63" s="487"/>
      <c r="AD63" s="487"/>
      <c r="AE63" s="487"/>
      <c r="AF63" s="487"/>
      <c r="AG63" s="487"/>
      <c r="AH63" s="487"/>
      <c r="AI63" s="487"/>
      <c r="AJ63" s="487"/>
      <c r="AK63" s="487"/>
      <c r="AL63" s="487"/>
    </row>
    <row r="64" spans="2:38" ht="18" x14ac:dyDescent="0.25">
      <c r="B64" s="487"/>
      <c r="C64" s="488"/>
      <c r="D64" s="488"/>
      <c r="E64" s="488"/>
      <c r="F64" s="488"/>
      <c r="G64" s="488"/>
      <c r="H64" s="488"/>
      <c r="I64" s="487"/>
      <c r="J64" s="487"/>
      <c r="K64" s="487"/>
      <c r="L64" s="487"/>
      <c r="M64" s="487"/>
      <c r="N64" s="487"/>
      <c r="O64" s="487"/>
      <c r="P64" s="487"/>
      <c r="Q64" s="487"/>
      <c r="R64" s="487"/>
      <c r="S64" s="487"/>
      <c r="T64" s="487"/>
      <c r="U64" s="487"/>
      <c r="V64" s="487"/>
      <c r="W64" s="487"/>
      <c r="X64" s="487"/>
      <c r="Y64" s="487"/>
      <c r="Z64" s="487"/>
      <c r="AA64" s="487"/>
      <c r="AB64" s="487"/>
      <c r="AC64" s="487"/>
      <c r="AD64" s="487"/>
      <c r="AE64" s="487"/>
      <c r="AF64" s="487"/>
      <c r="AG64" s="487"/>
      <c r="AH64" s="487"/>
      <c r="AI64" s="487"/>
      <c r="AJ64" s="487"/>
      <c r="AK64" s="487"/>
      <c r="AL64" s="487"/>
    </row>
    <row r="65" spans="2:23" ht="15" customHeight="1" x14ac:dyDescent="0.25">
      <c r="B65" s="487"/>
      <c r="C65" s="488"/>
      <c r="D65" s="488"/>
      <c r="E65" s="488"/>
      <c r="F65" s="488"/>
      <c r="G65" s="488"/>
      <c r="H65" s="488"/>
      <c r="I65" s="487"/>
      <c r="J65" s="487"/>
      <c r="K65" s="487"/>
      <c r="L65" s="487"/>
      <c r="M65" s="487"/>
      <c r="N65" s="487"/>
      <c r="O65" s="487"/>
      <c r="P65" s="487"/>
      <c r="Q65" s="487"/>
      <c r="R65" s="233" t="s">
        <v>69</v>
      </c>
      <c r="S65" s="487"/>
      <c r="T65" s="487"/>
      <c r="U65" s="487"/>
      <c r="V65" s="487"/>
      <c r="W65" s="487"/>
    </row>
    <row r="66" spans="2:23" x14ac:dyDescent="0.25">
      <c r="B66" s="869" t="s">
        <v>1</v>
      </c>
      <c r="C66" s="869" t="s">
        <v>70</v>
      </c>
      <c r="D66" s="880" t="s">
        <v>84</v>
      </c>
      <c r="E66" s="881"/>
      <c r="F66" s="881"/>
      <c r="G66" s="881"/>
      <c r="H66" s="882"/>
      <c r="I66" s="869" t="s">
        <v>85</v>
      </c>
      <c r="J66" s="869"/>
      <c r="K66" s="869"/>
      <c r="L66" s="869"/>
      <c r="M66" s="869"/>
      <c r="N66" s="869" t="s">
        <v>86</v>
      </c>
      <c r="O66" s="869"/>
      <c r="P66" s="869"/>
      <c r="Q66" s="869"/>
      <c r="R66" s="869"/>
      <c r="S66" s="869" t="s">
        <v>87</v>
      </c>
      <c r="T66" s="869"/>
      <c r="U66" s="869"/>
      <c r="V66" s="869"/>
      <c r="W66" s="869"/>
    </row>
    <row r="67" spans="2:23" x14ac:dyDescent="0.25">
      <c r="B67" s="869"/>
      <c r="C67" s="869"/>
      <c r="D67" s="878" t="s">
        <v>99</v>
      </c>
      <c r="E67" s="879"/>
      <c r="F67" s="879"/>
      <c r="G67" s="879"/>
      <c r="H67" s="879"/>
      <c r="I67" s="878" t="s">
        <v>99</v>
      </c>
      <c r="J67" s="879"/>
      <c r="K67" s="879"/>
      <c r="L67" s="879"/>
      <c r="M67" s="879"/>
      <c r="N67" s="878" t="s">
        <v>99</v>
      </c>
      <c r="O67" s="879"/>
      <c r="P67" s="879"/>
      <c r="Q67" s="879"/>
      <c r="R67" s="879"/>
      <c r="S67" s="878" t="s">
        <v>99</v>
      </c>
      <c r="T67" s="879"/>
      <c r="U67" s="879"/>
      <c r="V67" s="879"/>
      <c r="W67" s="879"/>
    </row>
    <row r="68" spans="2:23" ht="57" x14ac:dyDescent="0.25">
      <c r="B68" s="869"/>
      <c r="C68" s="869"/>
      <c r="D68" s="418" t="s">
        <v>333</v>
      </c>
      <c r="E68" s="418" t="s">
        <v>302</v>
      </c>
      <c r="F68" s="420" t="s">
        <v>334</v>
      </c>
      <c r="G68" s="420"/>
      <c r="H68" s="418" t="s">
        <v>335</v>
      </c>
      <c r="I68" s="418" t="s">
        <v>333</v>
      </c>
      <c r="J68" s="418" t="s">
        <v>302</v>
      </c>
      <c r="K68" s="420" t="s">
        <v>334</v>
      </c>
      <c r="L68" s="420"/>
      <c r="M68" s="418" t="s">
        <v>335</v>
      </c>
      <c r="N68" s="418" t="s">
        <v>333</v>
      </c>
      <c r="O68" s="418" t="s">
        <v>302</v>
      </c>
      <c r="P68" s="420" t="s">
        <v>334</v>
      </c>
      <c r="Q68" s="420"/>
      <c r="R68" s="418" t="s">
        <v>335</v>
      </c>
      <c r="S68" s="418" t="s">
        <v>333</v>
      </c>
      <c r="T68" s="418" t="s">
        <v>302</v>
      </c>
      <c r="U68" s="420" t="s">
        <v>334</v>
      </c>
      <c r="V68" s="420"/>
      <c r="W68" s="418" t="s">
        <v>335</v>
      </c>
    </row>
    <row r="69" spans="2:23" x14ac:dyDescent="0.25">
      <c r="B69" s="412"/>
      <c r="C69" s="412"/>
      <c r="D69" s="412" t="s">
        <v>315</v>
      </c>
      <c r="E69" s="412" t="s">
        <v>316</v>
      </c>
      <c r="F69" s="412" t="s">
        <v>317</v>
      </c>
      <c r="G69" s="412"/>
      <c r="H69" s="412" t="s">
        <v>318</v>
      </c>
      <c r="I69" s="412" t="s">
        <v>319</v>
      </c>
      <c r="J69" s="412" t="s">
        <v>320</v>
      </c>
      <c r="K69" s="412" t="s">
        <v>321</v>
      </c>
      <c r="L69" s="412"/>
      <c r="M69" s="412" t="s">
        <v>322</v>
      </c>
      <c r="N69" s="412" t="s">
        <v>323</v>
      </c>
      <c r="O69" s="412" t="s">
        <v>324</v>
      </c>
      <c r="P69" s="412" t="s">
        <v>325</v>
      </c>
      <c r="Q69" s="412"/>
      <c r="R69" s="412" t="s">
        <v>326</v>
      </c>
      <c r="S69" s="412" t="s">
        <v>327</v>
      </c>
      <c r="T69" s="412" t="s">
        <v>328</v>
      </c>
      <c r="U69" s="412" t="s">
        <v>329</v>
      </c>
      <c r="V69" s="412"/>
      <c r="W69" s="412" t="s">
        <v>330</v>
      </c>
    </row>
    <row r="70" spans="2:23" x14ac:dyDescent="0.25">
      <c r="B70" s="735">
        <v>1</v>
      </c>
      <c r="C70" s="736" t="s">
        <v>712</v>
      </c>
      <c r="D70" s="575">
        <f>W52</f>
        <v>0</v>
      </c>
      <c r="E70" s="575">
        <f>'F4.1 (E) Exisiting'!E70+'F4.1 (N) New'!J43</f>
        <v>0</v>
      </c>
      <c r="F70" s="575">
        <f>'F4.1 (E) Exisiting'!F70+'F4.1 (E) Exisiting'!G70+'F4.1 (N) New'!K43+'F4.1 (N) New'!L43</f>
        <v>0</v>
      </c>
      <c r="G70" s="482"/>
      <c r="H70" s="575">
        <f>D70+E70-F70</f>
        <v>0</v>
      </c>
      <c r="I70" s="575">
        <f>H70</f>
        <v>0</v>
      </c>
      <c r="J70" s="575">
        <f>'F4.1 (E) Exisiting'!J70+'F4.1 (N) New'!O43</f>
        <v>0</v>
      </c>
      <c r="K70" s="575">
        <f>'F4.1 (E) Exisiting'!K70+'F4.1 (E) Exisiting'!L70+'F4.1 (N) New'!P43+'F4.1 (N) New'!Q43</f>
        <v>0</v>
      </c>
      <c r="L70" s="236"/>
      <c r="M70" s="575">
        <f>I70+J70-K70</f>
        <v>0</v>
      </c>
      <c r="N70" s="575">
        <f>M70</f>
        <v>0</v>
      </c>
      <c r="O70" s="575">
        <f>'F4.1 (E) Exisiting'!O70+'F4.1 (N) New'!T43</f>
        <v>0</v>
      </c>
      <c r="P70" s="575">
        <f>'F4.1 (E) Exisiting'!P70+'F4.1 (E) Exisiting'!Q70+'F4.1 (N) New'!U43+'F4.1 (N) New'!V43</f>
        <v>0</v>
      </c>
      <c r="Q70" s="236"/>
      <c r="R70" s="575">
        <f>N70+O70-P70</f>
        <v>0</v>
      </c>
      <c r="S70" s="575">
        <f>R70</f>
        <v>0</v>
      </c>
      <c r="T70" s="575">
        <f>'F4.1 (E) Exisiting'!T70+'F4.1 (N) New'!Y43</f>
        <v>0</v>
      </c>
      <c r="U70" s="575">
        <f>'F4.1 (E) Exisiting'!U70+'F4.1 (E) Exisiting'!V70+'F4.1 (N) New'!Z43+'F4.1 (N) New'!AA43</f>
        <v>0</v>
      </c>
      <c r="V70" s="236"/>
      <c r="W70" s="575">
        <f>S70+T70-U70</f>
        <v>0</v>
      </c>
    </row>
    <row r="71" spans="2:23" x14ac:dyDescent="0.25">
      <c r="B71" s="737">
        <v>2</v>
      </c>
      <c r="C71" s="736" t="s">
        <v>713</v>
      </c>
      <c r="D71" s="575">
        <f t="shared" ref="D71:D77" si="53">W53</f>
        <v>0</v>
      </c>
      <c r="E71" s="575">
        <f>'F4.1 (E) Exisiting'!E71+'F4.1 (N) New'!J44</f>
        <v>0</v>
      </c>
      <c r="F71" s="575">
        <f>'F4.1 (E) Exisiting'!F71+'F4.1 (E) Exisiting'!G71+'F4.1 (N) New'!K44+'F4.1 (N) New'!L44</f>
        <v>0</v>
      </c>
      <c r="G71" s="482"/>
      <c r="H71" s="575">
        <f t="shared" ref="H71:H77" si="54">D71+E71-F71</f>
        <v>0</v>
      </c>
      <c r="I71" s="575">
        <f t="shared" ref="I71:I77" si="55">H71</f>
        <v>0</v>
      </c>
      <c r="J71" s="575">
        <f>'F4.1 (E) Exisiting'!J71+'F4.1 (N) New'!O44</f>
        <v>0</v>
      </c>
      <c r="K71" s="575">
        <f>'F4.1 (E) Exisiting'!K71+'F4.1 (E) Exisiting'!L71+'F4.1 (N) New'!P44+'F4.1 (N) New'!Q44</f>
        <v>0</v>
      </c>
      <c r="L71" s="236"/>
      <c r="M71" s="575">
        <f t="shared" ref="M71:M77" si="56">I71+J71-K71</f>
        <v>0</v>
      </c>
      <c r="N71" s="575">
        <f t="shared" ref="N71:N77" si="57">M71</f>
        <v>0</v>
      </c>
      <c r="O71" s="575">
        <f>'F4.1 (E) Exisiting'!O71+'F4.1 (N) New'!T44</f>
        <v>0</v>
      </c>
      <c r="P71" s="575">
        <f>'F4.1 (E) Exisiting'!P71+'F4.1 (E) Exisiting'!Q71+'F4.1 (N) New'!U44+'F4.1 (N) New'!V44</f>
        <v>0</v>
      </c>
      <c r="Q71" s="236"/>
      <c r="R71" s="575">
        <f t="shared" ref="R71:R77" si="58">N71+O71-P71</f>
        <v>0</v>
      </c>
      <c r="S71" s="575">
        <f t="shared" ref="S71:S77" si="59">R71</f>
        <v>0</v>
      </c>
      <c r="T71" s="575">
        <f>'F4.1 (E) Exisiting'!T71+'F4.1 (N) New'!Y44</f>
        <v>0</v>
      </c>
      <c r="U71" s="575">
        <f>'F4.1 (E) Exisiting'!U71+'F4.1 (E) Exisiting'!V71+'F4.1 (N) New'!Z44+'F4.1 (N) New'!AA44</f>
        <v>0</v>
      </c>
      <c r="V71" s="236"/>
      <c r="W71" s="575">
        <f t="shared" ref="W71:W77" si="60">S71+T71-U71</f>
        <v>0</v>
      </c>
    </row>
    <row r="72" spans="2:23" x14ac:dyDescent="0.25">
      <c r="B72" s="737">
        <v>3</v>
      </c>
      <c r="C72" s="738" t="s">
        <v>714</v>
      </c>
      <c r="D72" s="575">
        <f t="shared" si="53"/>
        <v>0</v>
      </c>
      <c r="E72" s="575">
        <f>'F4.1 (E) Exisiting'!E72+'F4.1 (N) New'!J45</f>
        <v>0</v>
      </c>
      <c r="F72" s="575">
        <f>'F4.1 (E) Exisiting'!F72+'F4.1 (E) Exisiting'!G72+'F4.1 (N) New'!K45+'F4.1 (N) New'!L45</f>
        <v>0</v>
      </c>
      <c r="G72" s="482"/>
      <c r="H72" s="575">
        <f t="shared" si="54"/>
        <v>0</v>
      </c>
      <c r="I72" s="575">
        <f t="shared" si="55"/>
        <v>0</v>
      </c>
      <c r="J72" s="575">
        <f>'F4.1 (E) Exisiting'!J72+'F4.1 (N) New'!O45</f>
        <v>0</v>
      </c>
      <c r="K72" s="575">
        <f>'F4.1 (E) Exisiting'!K72+'F4.1 (E) Exisiting'!L72+'F4.1 (N) New'!P45+'F4.1 (N) New'!Q45</f>
        <v>0</v>
      </c>
      <c r="L72" s="236"/>
      <c r="M72" s="575">
        <f t="shared" si="56"/>
        <v>0</v>
      </c>
      <c r="N72" s="575">
        <f t="shared" si="57"/>
        <v>0</v>
      </c>
      <c r="O72" s="575">
        <f>'F4.1 (E) Exisiting'!O72+'F4.1 (N) New'!T45</f>
        <v>0</v>
      </c>
      <c r="P72" s="575">
        <f>'F4.1 (E) Exisiting'!P72+'F4.1 (E) Exisiting'!Q72+'F4.1 (N) New'!U45+'F4.1 (N) New'!V45</f>
        <v>0</v>
      </c>
      <c r="Q72" s="236"/>
      <c r="R72" s="575">
        <f t="shared" si="58"/>
        <v>0</v>
      </c>
      <c r="S72" s="575">
        <f t="shared" si="59"/>
        <v>0</v>
      </c>
      <c r="T72" s="575">
        <f>'F4.1 (E) Exisiting'!T72+'F4.1 (N) New'!Y45</f>
        <v>0</v>
      </c>
      <c r="U72" s="575">
        <f>'F4.1 (E) Exisiting'!U72+'F4.1 (E) Exisiting'!V72+'F4.1 (N) New'!Z45+'F4.1 (N) New'!AA45</f>
        <v>0</v>
      </c>
      <c r="V72" s="236"/>
      <c r="W72" s="575">
        <f t="shared" si="60"/>
        <v>0</v>
      </c>
    </row>
    <row r="73" spans="2:23" x14ac:dyDescent="0.25">
      <c r="B73" s="737">
        <v>4</v>
      </c>
      <c r="C73" s="736" t="s">
        <v>715</v>
      </c>
      <c r="D73" s="575">
        <f t="shared" si="53"/>
        <v>0</v>
      </c>
      <c r="E73" s="575">
        <f>'F4.1 (E) Exisiting'!E73+'F4.1 (N) New'!J46</f>
        <v>0</v>
      </c>
      <c r="F73" s="575">
        <f>'F4.1 (E) Exisiting'!F73+'F4.1 (E) Exisiting'!G73+'F4.1 (N) New'!K46+'F4.1 (N) New'!L46</f>
        <v>0</v>
      </c>
      <c r="G73" s="482"/>
      <c r="H73" s="575">
        <f t="shared" si="54"/>
        <v>0</v>
      </c>
      <c r="I73" s="575">
        <f t="shared" si="55"/>
        <v>0</v>
      </c>
      <c r="J73" s="575">
        <f>'F4.1 (E) Exisiting'!J73+'F4.1 (N) New'!O46</f>
        <v>0</v>
      </c>
      <c r="K73" s="575">
        <f>'F4.1 (E) Exisiting'!K73+'F4.1 (E) Exisiting'!L73+'F4.1 (N) New'!P46+'F4.1 (N) New'!Q46</f>
        <v>0</v>
      </c>
      <c r="L73" s="236"/>
      <c r="M73" s="575">
        <f t="shared" si="56"/>
        <v>0</v>
      </c>
      <c r="N73" s="575">
        <f t="shared" si="57"/>
        <v>0</v>
      </c>
      <c r="O73" s="575">
        <f>'F4.1 (E) Exisiting'!O73+'F4.1 (N) New'!T46</f>
        <v>0</v>
      </c>
      <c r="P73" s="575">
        <f>'F4.1 (E) Exisiting'!P73+'F4.1 (E) Exisiting'!Q73+'F4.1 (N) New'!U46+'F4.1 (N) New'!V46</f>
        <v>0</v>
      </c>
      <c r="Q73" s="236"/>
      <c r="R73" s="575">
        <f t="shared" si="58"/>
        <v>0</v>
      </c>
      <c r="S73" s="575">
        <f t="shared" si="59"/>
        <v>0</v>
      </c>
      <c r="T73" s="575">
        <f>'F4.1 (E) Exisiting'!T73+'F4.1 (N) New'!Y46</f>
        <v>0</v>
      </c>
      <c r="U73" s="575">
        <f>'F4.1 (E) Exisiting'!U73+'F4.1 (E) Exisiting'!V73+'F4.1 (N) New'!Z46+'F4.1 (N) New'!AA46</f>
        <v>0</v>
      </c>
      <c r="V73" s="236"/>
      <c r="W73" s="575">
        <f t="shared" si="60"/>
        <v>0</v>
      </c>
    </row>
    <row r="74" spans="2:23" x14ac:dyDescent="0.25">
      <c r="B74" s="737">
        <v>5</v>
      </c>
      <c r="C74" s="736" t="s">
        <v>716</v>
      </c>
      <c r="D74" s="575">
        <f t="shared" si="53"/>
        <v>0</v>
      </c>
      <c r="E74" s="575">
        <f>'F4.1 (E) Exisiting'!E74+'F4.1 (N) New'!J47</f>
        <v>0</v>
      </c>
      <c r="F74" s="575">
        <f>'F4.1 (E) Exisiting'!F74+'F4.1 (E) Exisiting'!G74+'F4.1 (N) New'!K47+'F4.1 (N) New'!L47</f>
        <v>0</v>
      </c>
      <c r="G74" s="482"/>
      <c r="H74" s="575">
        <f t="shared" si="54"/>
        <v>0</v>
      </c>
      <c r="I74" s="575">
        <f t="shared" si="55"/>
        <v>0</v>
      </c>
      <c r="J74" s="575">
        <f>'F4.1 (E) Exisiting'!J74+'F4.1 (N) New'!O47</f>
        <v>0</v>
      </c>
      <c r="K74" s="575">
        <f>'F4.1 (E) Exisiting'!K74+'F4.1 (E) Exisiting'!L74+'F4.1 (N) New'!P47+'F4.1 (N) New'!Q47</f>
        <v>0</v>
      </c>
      <c r="L74" s="236"/>
      <c r="M74" s="575">
        <f t="shared" si="56"/>
        <v>0</v>
      </c>
      <c r="N74" s="575">
        <f t="shared" si="57"/>
        <v>0</v>
      </c>
      <c r="O74" s="575">
        <f>'F4.1 (E) Exisiting'!O74+'F4.1 (N) New'!T47</f>
        <v>0</v>
      </c>
      <c r="P74" s="575">
        <f>'F4.1 (E) Exisiting'!P74+'F4.1 (E) Exisiting'!Q74+'F4.1 (N) New'!U47+'F4.1 (N) New'!V47</f>
        <v>0</v>
      </c>
      <c r="Q74" s="236"/>
      <c r="R74" s="575">
        <f t="shared" si="58"/>
        <v>0</v>
      </c>
      <c r="S74" s="575">
        <f t="shared" si="59"/>
        <v>0</v>
      </c>
      <c r="T74" s="575">
        <f>'F4.1 (E) Exisiting'!T74+'F4.1 (N) New'!Y47</f>
        <v>0</v>
      </c>
      <c r="U74" s="575">
        <f>'F4.1 (E) Exisiting'!U74+'F4.1 (E) Exisiting'!V74+'F4.1 (N) New'!Z47+'F4.1 (N) New'!AA47</f>
        <v>0</v>
      </c>
      <c r="V74" s="236"/>
      <c r="W74" s="575">
        <f t="shared" si="60"/>
        <v>0</v>
      </c>
    </row>
    <row r="75" spans="2:23" x14ac:dyDescent="0.25">
      <c r="B75" s="737">
        <v>6</v>
      </c>
      <c r="C75" s="736" t="s">
        <v>717</v>
      </c>
      <c r="D75" s="575">
        <f t="shared" si="53"/>
        <v>510.40268481095887</v>
      </c>
      <c r="E75" s="575">
        <f>'F4.1 (E) Exisiting'!E75+'F4.1 (N) New'!J48</f>
        <v>7.1835847232876668</v>
      </c>
      <c r="F75" s="575">
        <f>'F4.1 (E) Exisiting'!F75+'F4.1 (E) Exisiting'!G75+'F4.1 (N) New'!K48+'F4.1 (N) New'!L48</f>
        <v>0</v>
      </c>
      <c r="G75" s="482"/>
      <c r="H75" s="575">
        <f t="shared" si="54"/>
        <v>517.58626953424653</v>
      </c>
      <c r="I75" s="575">
        <f t="shared" si="55"/>
        <v>517.58626953424653</v>
      </c>
      <c r="J75" s="575">
        <f>'F4.1 (E) Exisiting'!J75+'F4.1 (N) New'!O48</f>
        <v>7.1835847232876668</v>
      </c>
      <c r="K75" s="575">
        <f>'F4.1 (E) Exisiting'!K75+'F4.1 (E) Exisiting'!L75+'F4.1 (N) New'!P48+'F4.1 (N) New'!Q48</f>
        <v>0</v>
      </c>
      <c r="L75" s="236"/>
      <c r="M75" s="575">
        <f t="shared" si="56"/>
        <v>524.76985425753423</v>
      </c>
      <c r="N75" s="575">
        <f t="shared" si="57"/>
        <v>524.76985425753423</v>
      </c>
      <c r="O75" s="575">
        <f>'F4.1 (E) Exisiting'!O75+'F4.1 (N) New'!T48</f>
        <v>7.1835847232876668</v>
      </c>
      <c r="P75" s="575">
        <f>'F4.1 (E) Exisiting'!P75+'F4.1 (E) Exisiting'!Q75+'F4.1 (N) New'!U48+'F4.1 (N) New'!V48</f>
        <v>0</v>
      </c>
      <c r="Q75" s="236"/>
      <c r="R75" s="575">
        <f t="shared" si="58"/>
        <v>531.95343898082194</v>
      </c>
      <c r="S75" s="575">
        <f t="shared" si="59"/>
        <v>531.95343898082194</v>
      </c>
      <c r="T75" s="575">
        <f>'F4.1 (E) Exisiting'!T75+'F4.1 (N) New'!Y48</f>
        <v>7.1835847232876668</v>
      </c>
      <c r="U75" s="575">
        <f>'F4.1 (E) Exisiting'!U75+'F4.1 (E) Exisiting'!V75+'F4.1 (N) New'!Z48+'F4.1 (N) New'!AA48</f>
        <v>0</v>
      </c>
      <c r="V75" s="236"/>
      <c r="W75" s="575">
        <f t="shared" si="60"/>
        <v>539.13702370410965</v>
      </c>
    </row>
    <row r="76" spans="2:23" x14ac:dyDescent="0.25">
      <c r="B76" s="737">
        <v>7</v>
      </c>
      <c r="C76" s="736" t="s">
        <v>718</v>
      </c>
      <c r="D76" s="575">
        <f t="shared" si="53"/>
        <v>0.18000000000000002</v>
      </c>
      <c r="E76" s="575">
        <f>'F4.1 (E) Exisiting'!E76+'F4.1 (N) New'!J49</f>
        <v>0</v>
      </c>
      <c r="F76" s="575">
        <f>'F4.1 (E) Exisiting'!F76+'F4.1 (E) Exisiting'!G76+'F4.1 (N) New'!K49+'F4.1 (N) New'!L49</f>
        <v>0</v>
      </c>
      <c r="G76" s="482"/>
      <c r="H76" s="575">
        <f t="shared" si="54"/>
        <v>0.18000000000000002</v>
      </c>
      <c r="I76" s="575">
        <f t="shared" si="55"/>
        <v>0.18000000000000002</v>
      </c>
      <c r="J76" s="575">
        <f>'F4.1 (E) Exisiting'!J76+'F4.1 (N) New'!O49</f>
        <v>0</v>
      </c>
      <c r="K76" s="575">
        <f>'F4.1 (E) Exisiting'!K76+'F4.1 (E) Exisiting'!L76+'F4.1 (N) New'!P49+'F4.1 (N) New'!Q49</f>
        <v>0</v>
      </c>
      <c r="L76" s="236"/>
      <c r="M76" s="575">
        <f t="shared" si="56"/>
        <v>0.18000000000000002</v>
      </c>
      <c r="N76" s="575">
        <f t="shared" si="57"/>
        <v>0.18000000000000002</v>
      </c>
      <c r="O76" s="575">
        <f>'F4.1 (E) Exisiting'!O76+'F4.1 (N) New'!T49</f>
        <v>0</v>
      </c>
      <c r="P76" s="575">
        <f>'F4.1 (E) Exisiting'!P76+'F4.1 (E) Exisiting'!Q76+'F4.1 (N) New'!U49+'F4.1 (N) New'!V49</f>
        <v>0</v>
      </c>
      <c r="Q76" s="236"/>
      <c r="R76" s="575">
        <f t="shared" si="58"/>
        <v>0.18000000000000002</v>
      </c>
      <c r="S76" s="575">
        <f t="shared" si="59"/>
        <v>0.18000000000000002</v>
      </c>
      <c r="T76" s="575">
        <f>'F4.1 (E) Exisiting'!T76+'F4.1 (N) New'!Y49</f>
        <v>0</v>
      </c>
      <c r="U76" s="575">
        <f>'F4.1 (E) Exisiting'!U76+'F4.1 (E) Exisiting'!V76+'F4.1 (N) New'!Z49+'F4.1 (N) New'!AA49</f>
        <v>0</v>
      </c>
      <c r="V76" s="236"/>
      <c r="W76" s="575">
        <f t="shared" si="60"/>
        <v>0.18000000000000002</v>
      </c>
    </row>
    <row r="77" spans="2:23" x14ac:dyDescent="0.25">
      <c r="B77" s="737">
        <v>8</v>
      </c>
      <c r="C77" s="736" t="s">
        <v>719</v>
      </c>
      <c r="D77" s="575">
        <f t="shared" si="53"/>
        <v>0.42000000000000004</v>
      </c>
      <c r="E77" s="575">
        <f>'F4.1 (E) Exisiting'!E77+'F4.1 (N) New'!J50</f>
        <v>0</v>
      </c>
      <c r="F77" s="575">
        <f>'F4.1 (E) Exisiting'!F77+'F4.1 (E) Exisiting'!G77+'F4.1 (N) New'!K50+'F4.1 (N) New'!L50</f>
        <v>0</v>
      </c>
      <c r="G77" s="483"/>
      <c r="H77" s="575">
        <f t="shared" si="54"/>
        <v>0.42000000000000004</v>
      </c>
      <c r="I77" s="575">
        <f t="shared" si="55"/>
        <v>0.42000000000000004</v>
      </c>
      <c r="J77" s="575">
        <f>'F4.1 (E) Exisiting'!J77+'F4.1 (N) New'!O50</f>
        <v>0</v>
      </c>
      <c r="K77" s="575">
        <f>'F4.1 (E) Exisiting'!K77+'F4.1 (E) Exisiting'!L77+'F4.1 (N) New'!P50+'F4.1 (N) New'!Q50</f>
        <v>0</v>
      </c>
      <c r="L77" s="484"/>
      <c r="M77" s="575">
        <f t="shared" si="56"/>
        <v>0.42000000000000004</v>
      </c>
      <c r="N77" s="575">
        <f t="shared" si="57"/>
        <v>0.42000000000000004</v>
      </c>
      <c r="O77" s="575">
        <f>'F4.1 (E) Exisiting'!O77+'F4.1 (N) New'!T50</f>
        <v>0</v>
      </c>
      <c r="P77" s="575">
        <f>'F4.1 (E) Exisiting'!P77+'F4.1 (E) Exisiting'!Q77+'F4.1 (N) New'!U50+'F4.1 (N) New'!V50</f>
        <v>0</v>
      </c>
      <c r="Q77" s="484"/>
      <c r="R77" s="575">
        <f t="shared" si="58"/>
        <v>0.42000000000000004</v>
      </c>
      <c r="S77" s="575">
        <f t="shared" si="59"/>
        <v>0.42000000000000004</v>
      </c>
      <c r="T77" s="575">
        <f>'F4.1 (E) Exisiting'!T77+'F4.1 (N) New'!Y50</f>
        <v>0</v>
      </c>
      <c r="U77" s="575">
        <f>'F4.1 (E) Exisiting'!U77+'F4.1 (E) Exisiting'!V77+'F4.1 (N) New'!Z50+'F4.1 (N) New'!AA50</f>
        <v>0</v>
      </c>
      <c r="V77" s="484"/>
      <c r="W77" s="575">
        <f t="shared" si="60"/>
        <v>0.42000000000000004</v>
      </c>
    </row>
    <row r="78" spans="2:23" ht="18" x14ac:dyDescent="0.25">
      <c r="B78" s="485"/>
      <c r="C78" s="486" t="s">
        <v>176</v>
      </c>
      <c r="D78" s="574">
        <f>SUM(D70:D77)</f>
        <v>511.0026848109589</v>
      </c>
      <c r="E78" s="574">
        <f t="shared" ref="E78" si="61">SUM(E70:E77)</f>
        <v>7.1835847232876668</v>
      </c>
      <c r="F78" s="574">
        <f t="shared" ref="F78" si="62">SUM(F70:F77)</f>
        <v>0</v>
      </c>
      <c r="G78" s="574"/>
      <c r="H78" s="574">
        <f t="shared" ref="H78" si="63">SUM(H70:H77)</f>
        <v>518.18626953424643</v>
      </c>
      <c r="I78" s="574">
        <f t="shared" ref="I78" si="64">SUM(I70:I77)</f>
        <v>518.18626953424643</v>
      </c>
      <c r="J78" s="574">
        <f t="shared" ref="J78" si="65">SUM(J70:J77)</f>
        <v>7.1835847232876668</v>
      </c>
      <c r="K78" s="574">
        <f t="shared" ref="K78" si="66">SUM(K70:K77)</f>
        <v>0</v>
      </c>
      <c r="L78" s="574"/>
      <c r="M78" s="574">
        <f t="shared" ref="M78" si="67">SUM(M70:M77)</f>
        <v>525.36985425753414</v>
      </c>
      <c r="N78" s="574">
        <f t="shared" ref="N78" si="68">SUM(N70:N77)</f>
        <v>525.36985425753414</v>
      </c>
      <c r="O78" s="574">
        <f t="shared" ref="O78" si="69">SUM(O70:O77)</f>
        <v>7.1835847232876668</v>
      </c>
      <c r="P78" s="574">
        <f t="shared" ref="P78" si="70">SUM(P70:P77)</f>
        <v>0</v>
      </c>
      <c r="Q78" s="574"/>
      <c r="R78" s="574">
        <f t="shared" ref="R78" si="71">SUM(R70:R77)</f>
        <v>532.55343898082185</v>
      </c>
      <c r="S78" s="574">
        <f t="shared" ref="S78" si="72">SUM(S70:S77)</f>
        <v>532.55343898082185</v>
      </c>
      <c r="T78" s="574">
        <f t="shared" ref="T78" si="73">SUM(T70:T77)</f>
        <v>7.1835847232876668</v>
      </c>
      <c r="U78" s="574">
        <f t="shared" ref="U78" si="74">SUM(U70:U77)</f>
        <v>0</v>
      </c>
      <c r="V78" s="574"/>
      <c r="W78" s="574">
        <f t="shared" ref="W78" si="75">SUM(W70:W77)</f>
        <v>539.73702370410956</v>
      </c>
    </row>
    <row r="79" spans="2:23" ht="18" x14ac:dyDescent="0.25">
      <c r="B79" s="487"/>
      <c r="C79" s="488"/>
      <c r="D79" s="488"/>
      <c r="E79" s="488"/>
      <c r="F79" s="488"/>
      <c r="G79" s="488"/>
      <c r="H79" s="488"/>
      <c r="I79" s="487"/>
      <c r="J79" s="487"/>
      <c r="K79" s="487"/>
      <c r="L79" s="487"/>
      <c r="M79" s="487"/>
      <c r="N79" s="487"/>
      <c r="O79" s="487"/>
      <c r="P79" s="487"/>
      <c r="Q79" s="487"/>
      <c r="R79" s="487"/>
      <c r="S79" s="487"/>
      <c r="T79" s="487"/>
      <c r="U79" s="487"/>
      <c r="V79" s="487"/>
      <c r="W79" s="487"/>
    </row>
    <row r="81" spans="2:23" x14ac:dyDescent="0.25">
      <c r="B81" s="281" t="s">
        <v>338</v>
      </c>
    </row>
    <row r="82" spans="2:23" x14ac:dyDescent="0.25">
      <c r="B82" s="281"/>
    </row>
    <row r="83" spans="2:23" x14ac:dyDescent="0.25">
      <c r="J83" s="471"/>
      <c r="M83" s="471"/>
      <c r="N83" s="471"/>
      <c r="R83" s="1"/>
      <c r="W83" s="233" t="s">
        <v>69</v>
      </c>
    </row>
    <row r="84" spans="2:23" ht="32.25" customHeight="1" x14ac:dyDescent="0.25">
      <c r="B84" s="869" t="s">
        <v>1</v>
      </c>
      <c r="C84" s="869" t="s">
        <v>70</v>
      </c>
      <c r="D84" s="878" t="s">
        <v>71</v>
      </c>
      <c r="E84" s="878"/>
      <c r="F84" s="878"/>
      <c r="G84" s="878"/>
      <c r="H84" s="878"/>
      <c r="I84" s="878" t="s">
        <v>72</v>
      </c>
      <c r="J84" s="878"/>
      <c r="K84" s="878"/>
      <c r="L84" s="878"/>
      <c r="M84" s="878"/>
      <c r="N84" s="869" t="s">
        <v>73</v>
      </c>
      <c r="O84" s="869"/>
      <c r="P84" s="869"/>
      <c r="Q84" s="869"/>
      <c r="R84" s="869"/>
      <c r="S84" s="869" t="s">
        <v>83</v>
      </c>
      <c r="T84" s="869"/>
      <c r="U84" s="869"/>
      <c r="V84" s="869"/>
      <c r="W84" s="869"/>
    </row>
    <row r="85" spans="2:23" ht="15" customHeight="1" x14ac:dyDescent="0.25">
      <c r="B85" s="869"/>
      <c r="C85" s="869"/>
      <c r="D85" s="878" t="s">
        <v>332</v>
      </c>
      <c r="E85" s="879"/>
      <c r="F85" s="879"/>
      <c r="G85" s="879"/>
      <c r="H85" s="879"/>
      <c r="I85" s="878" t="s">
        <v>332</v>
      </c>
      <c r="J85" s="879"/>
      <c r="K85" s="879"/>
      <c r="L85" s="879"/>
      <c r="M85" s="879"/>
      <c r="N85" s="878" t="s">
        <v>131</v>
      </c>
      <c r="O85" s="879"/>
      <c r="P85" s="879"/>
      <c r="Q85" s="879"/>
      <c r="R85" s="879"/>
      <c r="S85" s="878" t="s">
        <v>99</v>
      </c>
      <c r="T85" s="879"/>
      <c r="U85" s="879"/>
      <c r="V85" s="879"/>
      <c r="W85" s="879"/>
    </row>
    <row r="86" spans="2:23" ht="42.75" x14ac:dyDescent="0.25">
      <c r="B86" s="869"/>
      <c r="C86" s="869"/>
      <c r="D86" s="418" t="s">
        <v>301</v>
      </c>
      <c r="E86" s="418" t="s">
        <v>302</v>
      </c>
      <c r="F86" s="420" t="s">
        <v>334</v>
      </c>
      <c r="G86" s="420"/>
      <c r="H86" s="418" t="s">
        <v>304</v>
      </c>
      <c r="I86" s="418" t="s">
        <v>301</v>
      </c>
      <c r="J86" s="418" t="s">
        <v>302</v>
      </c>
      <c r="K86" s="420" t="s">
        <v>334</v>
      </c>
      <c r="L86" s="420"/>
      <c r="M86" s="418" t="s">
        <v>304</v>
      </c>
      <c r="N86" s="418" t="s">
        <v>301</v>
      </c>
      <c r="O86" s="418" t="s">
        <v>302</v>
      </c>
      <c r="P86" s="420" t="s">
        <v>334</v>
      </c>
      <c r="Q86" s="420"/>
      <c r="R86" s="418" t="s">
        <v>304</v>
      </c>
      <c r="S86" s="418" t="s">
        <v>301</v>
      </c>
      <c r="T86" s="418" t="s">
        <v>302</v>
      </c>
      <c r="U86" s="420" t="s">
        <v>334</v>
      </c>
      <c r="V86" s="420"/>
      <c r="W86" s="418" t="s">
        <v>304</v>
      </c>
    </row>
    <row r="87" spans="2:23" x14ac:dyDescent="0.25">
      <c r="B87" s="412"/>
      <c r="C87" s="412"/>
      <c r="D87" s="412" t="s">
        <v>88</v>
      </c>
      <c r="E87" s="412" t="s">
        <v>89</v>
      </c>
      <c r="F87" s="412" t="s">
        <v>187</v>
      </c>
      <c r="G87" s="412"/>
      <c r="H87" s="412" t="s">
        <v>305</v>
      </c>
      <c r="I87" s="412" t="s">
        <v>91</v>
      </c>
      <c r="J87" s="412" t="s">
        <v>92</v>
      </c>
      <c r="K87" s="412" t="s">
        <v>306</v>
      </c>
      <c r="L87" s="412"/>
      <c r="M87" s="412" t="s">
        <v>307</v>
      </c>
      <c r="N87" s="412" t="s">
        <v>94</v>
      </c>
      <c r="O87" s="412" t="s">
        <v>95</v>
      </c>
      <c r="P87" s="412" t="s">
        <v>308</v>
      </c>
      <c r="Q87" s="412"/>
      <c r="R87" s="412" t="s">
        <v>309</v>
      </c>
      <c r="S87" s="412" t="s">
        <v>310</v>
      </c>
      <c r="T87" s="412" t="s">
        <v>311</v>
      </c>
      <c r="U87" s="412" t="s">
        <v>312</v>
      </c>
      <c r="V87" s="412"/>
      <c r="W87" s="412" t="s">
        <v>313</v>
      </c>
    </row>
    <row r="88" spans="2:23" x14ac:dyDescent="0.25">
      <c r="B88" s="735">
        <v>1</v>
      </c>
      <c r="C88" s="736" t="s">
        <v>712</v>
      </c>
      <c r="D88" s="575">
        <f>D16-D52</f>
        <v>0</v>
      </c>
      <c r="E88" s="482"/>
      <c r="F88" s="482"/>
      <c r="G88" s="482"/>
      <c r="H88" s="575">
        <f>H16-H52</f>
        <v>0</v>
      </c>
      <c r="I88" s="575">
        <f>I16-I52</f>
        <v>0</v>
      </c>
      <c r="J88" s="236"/>
      <c r="K88" s="236"/>
      <c r="L88" s="236"/>
      <c r="M88" s="575">
        <f>M16-M52</f>
        <v>0</v>
      </c>
      <c r="N88" s="575">
        <f>N16-N52</f>
        <v>0</v>
      </c>
      <c r="O88" s="236"/>
      <c r="P88" s="236"/>
      <c r="Q88" s="236"/>
      <c r="R88" s="575">
        <f>R16-R52</f>
        <v>0</v>
      </c>
      <c r="S88" s="575">
        <f>S16-S52</f>
        <v>0</v>
      </c>
      <c r="T88" s="236"/>
      <c r="U88" s="236"/>
      <c r="V88" s="236"/>
      <c r="W88" s="575">
        <f>W16-W52</f>
        <v>0</v>
      </c>
    </row>
    <row r="89" spans="2:23" x14ac:dyDescent="0.25">
      <c r="B89" s="737">
        <v>2</v>
      </c>
      <c r="C89" s="736" t="s">
        <v>713</v>
      </c>
      <c r="D89" s="575">
        <f t="shared" ref="D89:D95" si="76">D17-D53</f>
        <v>0</v>
      </c>
      <c r="E89" s="482"/>
      <c r="F89" s="482"/>
      <c r="G89" s="482"/>
      <c r="H89" s="575">
        <f t="shared" ref="H89:I95" si="77">H17-H53</f>
        <v>0</v>
      </c>
      <c r="I89" s="575">
        <f t="shared" si="77"/>
        <v>0</v>
      </c>
      <c r="J89" s="236"/>
      <c r="K89" s="236"/>
      <c r="L89" s="236"/>
      <c r="M89" s="575">
        <f t="shared" ref="M89:N95" si="78">M17-M53</f>
        <v>0</v>
      </c>
      <c r="N89" s="575">
        <f t="shared" si="78"/>
        <v>0</v>
      </c>
      <c r="O89" s="236"/>
      <c r="P89" s="236"/>
      <c r="Q89" s="236"/>
      <c r="R89" s="575">
        <f t="shared" ref="R89:S89" si="79">R17-R53</f>
        <v>0</v>
      </c>
      <c r="S89" s="575">
        <f t="shared" si="79"/>
        <v>0</v>
      </c>
      <c r="T89" s="236"/>
      <c r="U89" s="236"/>
      <c r="V89" s="236"/>
      <c r="W89" s="575">
        <f t="shared" ref="W89" si="80">W17-W53</f>
        <v>0</v>
      </c>
    </row>
    <row r="90" spans="2:23" x14ac:dyDescent="0.25">
      <c r="B90" s="737">
        <v>3</v>
      </c>
      <c r="C90" s="738" t="s">
        <v>714</v>
      </c>
      <c r="D90" s="575">
        <f t="shared" si="76"/>
        <v>0</v>
      </c>
      <c r="E90" s="482"/>
      <c r="F90" s="482"/>
      <c r="G90" s="482"/>
      <c r="H90" s="575">
        <f t="shared" si="77"/>
        <v>0.11</v>
      </c>
      <c r="I90" s="575">
        <f t="shared" si="77"/>
        <v>0.11</v>
      </c>
      <c r="J90" s="236"/>
      <c r="K90" s="236"/>
      <c r="L90" s="236"/>
      <c r="M90" s="575">
        <f t="shared" si="78"/>
        <v>0.13</v>
      </c>
      <c r="N90" s="575">
        <f t="shared" si="78"/>
        <v>0.13</v>
      </c>
      <c r="O90" s="236"/>
      <c r="P90" s="236"/>
      <c r="Q90" s="236"/>
      <c r="R90" s="575">
        <f t="shared" ref="R90:S90" si="81">R18-R54</f>
        <v>0.13</v>
      </c>
      <c r="S90" s="575">
        <f t="shared" si="81"/>
        <v>0.13</v>
      </c>
      <c r="T90" s="236"/>
      <c r="U90" s="236"/>
      <c r="V90" s="236"/>
      <c r="W90" s="575">
        <f t="shared" ref="W90" si="82">W18-W54</f>
        <v>0.13</v>
      </c>
    </row>
    <row r="91" spans="2:23" x14ac:dyDescent="0.25">
      <c r="B91" s="737">
        <v>4</v>
      </c>
      <c r="C91" s="736" t="s">
        <v>715</v>
      </c>
      <c r="D91" s="575">
        <f t="shared" si="76"/>
        <v>0</v>
      </c>
      <c r="E91" s="482"/>
      <c r="F91" s="482"/>
      <c r="G91" s="482"/>
      <c r="H91" s="575">
        <f t="shared" si="77"/>
        <v>0</v>
      </c>
      <c r="I91" s="575">
        <f t="shared" si="77"/>
        <v>0</v>
      </c>
      <c r="J91" s="236"/>
      <c r="K91" s="236"/>
      <c r="L91" s="236"/>
      <c r="M91" s="575">
        <f t="shared" si="78"/>
        <v>0</v>
      </c>
      <c r="N91" s="575">
        <f t="shared" si="78"/>
        <v>0</v>
      </c>
      <c r="O91" s="236"/>
      <c r="P91" s="236"/>
      <c r="Q91" s="236"/>
      <c r="R91" s="575">
        <f t="shared" ref="R91:S91" si="83">R19-R55</f>
        <v>0</v>
      </c>
      <c r="S91" s="575">
        <f t="shared" si="83"/>
        <v>0</v>
      </c>
      <c r="T91" s="236"/>
      <c r="U91" s="236"/>
      <c r="V91" s="236"/>
      <c r="W91" s="575">
        <f t="shared" ref="W91" si="84">W19-W55</f>
        <v>0</v>
      </c>
    </row>
    <row r="92" spans="2:23" x14ac:dyDescent="0.25">
      <c r="B92" s="737">
        <v>5</v>
      </c>
      <c r="C92" s="736" t="s">
        <v>716</v>
      </c>
      <c r="D92" s="575">
        <f t="shared" si="76"/>
        <v>0</v>
      </c>
      <c r="E92" s="482"/>
      <c r="F92" s="482"/>
      <c r="G92" s="482"/>
      <c r="H92" s="575">
        <f t="shared" si="77"/>
        <v>0</v>
      </c>
      <c r="I92" s="575">
        <f t="shared" si="77"/>
        <v>0</v>
      </c>
      <c r="J92" s="236"/>
      <c r="K92" s="236"/>
      <c r="L92" s="236"/>
      <c r="M92" s="575">
        <f t="shared" si="78"/>
        <v>0</v>
      </c>
      <c r="N92" s="575">
        <f t="shared" si="78"/>
        <v>0</v>
      </c>
      <c r="O92" s="236"/>
      <c r="P92" s="236"/>
      <c r="Q92" s="236"/>
      <c r="R92" s="575">
        <f t="shared" ref="R92:S92" si="85">R20-R56</f>
        <v>0</v>
      </c>
      <c r="S92" s="575">
        <f t="shared" si="85"/>
        <v>0</v>
      </c>
      <c r="T92" s="236"/>
      <c r="U92" s="236"/>
      <c r="V92" s="236"/>
      <c r="W92" s="575">
        <f t="shared" ref="W92" si="86">W20-W56</f>
        <v>0</v>
      </c>
    </row>
    <row r="93" spans="2:23" x14ac:dyDescent="0.25">
      <c r="B93" s="737">
        <v>6</v>
      </c>
      <c r="C93" s="736" t="s">
        <v>717</v>
      </c>
      <c r="D93" s="575">
        <f t="shared" si="76"/>
        <v>352.89240718904108</v>
      </c>
      <c r="E93" s="482"/>
      <c r="F93" s="482"/>
      <c r="G93" s="482"/>
      <c r="H93" s="575">
        <f t="shared" si="77"/>
        <v>315.33504718904101</v>
      </c>
      <c r="I93" s="575">
        <f t="shared" si="77"/>
        <v>315.33504718904101</v>
      </c>
      <c r="J93" s="236"/>
      <c r="K93" s="236"/>
      <c r="L93" s="236"/>
      <c r="M93" s="575">
        <f t="shared" si="78"/>
        <v>277.71610318904101</v>
      </c>
      <c r="N93" s="575">
        <f t="shared" si="78"/>
        <v>277.71610318904101</v>
      </c>
      <c r="O93" s="236"/>
      <c r="P93" s="236"/>
      <c r="Q93" s="236"/>
      <c r="R93" s="575">
        <f t="shared" ref="R93:S93" si="87">R21-R57</f>
        <v>240.09715918904101</v>
      </c>
      <c r="S93" s="575">
        <f t="shared" si="87"/>
        <v>240.09715918904101</v>
      </c>
      <c r="T93" s="236"/>
      <c r="U93" s="236"/>
      <c r="V93" s="236"/>
      <c r="W93" s="575">
        <f t="shared" ref="W93" si="88">W21-W57</f>
        <v>221.07731518904103</v>
      </c>
    </row>
    <row r="94" spans="2:23" x14ac:dyDescent="0.25">
      <c r="B94" s="737">
        <v>7</v>
      </c>
      <c r="C94" s="736" t="s">
        <v>718</v>
      </c>
      <c r="D94" s="575">
        <f t="shared" si="76"/>
        <v>0.125</v>
      </c>
      <c r="E94" s="482"/>
      <c r="F94" s="482"/>
      <c r="G94" s="482"/>
      <c r="H94" s="575">
        <f t="shared" si="77"/>
        <v>9.5000000000000015E-2</v>
      </c>
      <c r="I94" s="575">
        <f t="shared" si="77"/>
        <v>9.5000000000000015E-2</v>
      </c>
      <c r="J94" s="236"/>
      <c r="K94" s="236"/>
      <c r="L94" s="236"/>
      <c r="M94" s="575">
        <f t="shared" si="78"/>
        <v>6.5000000000000002E-2</v>
      </c>
      <c r="N94" s="575">
        <f t="shared" si="78"/>
        <v>6.5000000000000002E-2</v>
      </c>
      <c r="O94" s="236"/>
      <c r="P94" s="236"/>
      <c r="Q94" s="236"/>
      <c r="R94" s="575">
        <f t="shared" ref="R94:S94" si="89">R22-R58</f>
        <v>3.5000000000000003E-2</v>
      </c>
      <c r="S94" s="575">
        <f t="shared" si="89"/>
        <v>3.5000000000000003E-2</v>
      </c>
      <c r="T94" s="236"/>
      <c r="U94" s="236"/>
      <c r="V94" s="236"/>
      <c r="W94" s="575">
        <f t="shared" ref="W94" si="90">W22-W58</f>
        <v>1.999999999999999E-2</v>
      </c>
    </row>
    <row r="95" spans="2:23" x14ac:dyDescent="0.25">
      <c r="B95" s="737">
        <v>8</v>
      </c>
      <c r="C95" s="736" t="s">
        <v>719</v>
      </c>
      <c r="D95" s="575">
        <f t="shared" si="76"/>
        <v>0.11100000000000004</v>
      </c>
      <c r="E95" s="483"/>
      <c r="F95" s="483"/>
      <c r="G95" s="483"/>
      <c r="H95" s="575">
        <f t="shared" si="77"/>
        <v>5.0000000000000044E-3</v>
      </c>
      <c r="I95" s="575">
        <f t="shared" si="77"/>
        <v>5.0000000000000044E-3</v>
      </c>
      <c r="J95" s="484"/>
      <c r="K95" s="484"/>
      <c r="L95" s="484"/>
      <c r="M95" s="575">
        <f t="shared" si="78"/>
        <v>0</v>
      </c>
      <c r="N95" s="575">
        <f t="shared" si="78"/>
        <v>0</v>
      </c>
      <c r="O95" s="484"/>
      <c r="P95" s="484"/>
      <c r="Q95" s="484"/>
      <c r="R95" s="575">
        <f t="shared" ref="R95:S95" si="91">R23-R59</f>
        <v>0</v>
      </c>
      <c r="S95" s="575">
        <f t="shared" si="91"/>
        <v>0</v>
      </c>
      <c r="T95" s="236"/>
      <c r="U95" s="236"/>
      <c r="V95" s="236"/>
      <c r="W95" s="575">
        <f t="shared" ref="W95" si="92">W23-W59</f>
        <v>0</v>
      </c>
    </row>
    <row r="96" spans="2:23" ht="18" x14ac:dyDescent="0.25">
      <c r="B96" s="485"/>
      <c r="C96" s="486" t="s">
        <v>176</v>
      </c>
      <c r="D96" s="574">
        <f>SUM(D88:D95)</f>
        <v>353.12840718904107</v>
      </c>
      <c r="E96" s="486"/>
      <c r="F96" s="486"/>
      <c r="G96" s="486"/>
      <c r="H96" s="574">
        <f>SUM(H88:H95)</f>
        <v>315.54504718904104</v>
      </c>
      <c r="I96" s="574">
        <f>SUM(I88:I95)</f>
        <v>315.54504718904104</v>
      </c>
      <c r="J96" s="485"/>
      <c r="K96" s="485"/>
      <c r="L96" s="485"/>
      <c r="M96" s="574">
        <f>SUM(M88:M95)</f>
        <v>277.911103189041</v>
      </c>
      <c r="N96" s="574">
        <f>SUM(N88:N95)</f>
        <v>277.911103189041</v>
      </c>
      <c r="O96" s="485"/>
      <c r="P96" s="485"/>
      <c r="Q96" s="485"/>
      <c r="R96" s="574">
        <f>SUM(R88:R95)</f>
        <v>240.262159189041</v>
      </c>
      <c r="S96" s="574">
        <f>SUM(S88:S95)</f>
        <v>240.262159189041</v>
      </c>
      <c r="T96" s="484"/>
      <c r="U96" s="484"/>
      <c r="V96" s="484"/>
      <c r="W96" s="574">
        <f>SUM(W88:W95)</f>
        <v>221.22731518904104</v>
      </c>
    </row>
    <row r="97" spans="2:38" ht="18" x14ac:dyDescent="0.25">
      <c r="B97" s="487"/>
      <c r="C97" s="488"/>
      <c r="D97" s="488"/>
      <c r="E97" s="488"/>
      <c r="F97" s="488"/>
      <c r="G97" s="488"/>
      <c r="H97" s="488"/>
      <c r="I97" s="487"/>
      <c r="J97" s="487"/>
      <c r="K97" s="487"/>
      <c r="L97" s="487"/>
      <c r="M97" s="487"/>
      <c r="N97" s="487"/>
      <c r="O97" s="487"/>
      <c r="P97" s="487"/>
      <c r="Q97" s="487"/>
      <c r="R97" s="487"/>
      <c r="T97" s="489"/>
      <c r="U97" s="489"/>
      <c r="V97" s="489"/>
    </row>
    <row r="98" spans="2:38" ht="18" x14ac:dyDescent="0.25">
      <c r="B98" s="464" t="s">
        <v>339</v>
      </c>
      <c r="C98" s="465"/>
      <c r="D98" s="465"/>
      <c r="E98" s="465"/>
      <c r="F98" s="465"/>
      <c r="G98" s="465"/>
      <c r="H98" s="488"/>
      <c r="I98" s="487"/>
      <c r="J98" s="487"/>
      <c r="K98" s="487"/>
      <c r="L98" s="487"/>
      <c r="M98" s="487"/>
      <c r="N98" s="487"/>
      <c r="O98" s="487"/>
      <c r="P98" s="487"/>
      <c r="Q98" s="487"/>
      <c r="R98" s="487"/>
      <c r="T98" s="489"/>
      <c r="U98" s="489"/>
      <c r="V98" s="489"/>
    </row>
    <row r="99" spans="2:38" ht="18" x14ac:dyDescent="0.25">
      <c r="B99" s="487"/>
      <c r="C99" s="488"/>
      <c r="D99" s="488"/>
      <c r="E99" s="488"/>
      <c r="F99" s="488"/>
      <c r="G99" s="488"/>
      <c r="H99" s="488"/>
      <c r="I99" s="487"/>
      <c r="J99" s="487"/>
      <c r="K99" s="487"/>
      <c r="L99" s="487"/>
      <c r="M99" s="487"/>
      <c r="N99" s="487"/>
      <c r="O99" s="487"/>
      <c r="P99" s="487"/>
      <c r="Q99" s="487"/>
      <c r="R99" s="487"/>
      <c r="S99" s="487"/>
      <c r="T99" s="487"/>
      <c r="U99" s="487"/>
      <c r="V99" s="487"/>
      <c r="W99" s="487"/>
      <c r="X99" s="487"/>
      <c r="Y99" s="487"/>
      <c r="Z99" s="487"/>
      <c r="AA99" s="487"/>
      <c r="AB99" s="487"/>
      <c r="AC99" s="487"/>
      <c r="AD99" s="487"/>
      <c r="AE99" s="487"/>
      <c r="AF99" s="487"/>
      <c r="AG99" s="487"/>
      <c r="AH99" s="487"/>
      <c r="AI99" s="487"/>
      <c r="AJ99" s="487"/>
      <c r="AK99" s="487"/>
      <c r="AL99" s="487"/>
    </row>
    <row r="100" spans="2:38" ht="18" x14ac:dyDescent="0.25">
      <c r="B100" s="487"/>
      <c r="C100" s="488"/>
      <c r="D100" s="488"/>
      <c r="E100" s="488"/>
      <c r="F100" s="488"/>
      <c r="G100" s="488"/>
      <c r="H100" s="488"/>
      <c r="I100" s="487"/>
      <c r="J100" s="487"/>
      <c r="K100" s="487"/>
      <c r="L100" s="487"/>
      <c r="M100" s="487"/>
      <c r="N100" s="487"/>
      <c r="O100" s="487"/>
      <c r="P100" s="487"/>
      <c r="Q100" s="487"/>
      <c r="R100" s="487"/>
      <c r="S100" s="487"/>
      <c r="T100" s="487"/>
      <c r="U100" s="487"/>
      <c r="V100" s="487"/>
      <c r="W100" s="233" t="s">
        <v>69</v>
      </c>
      <c r="X100" s="487"/>
      <c r="Y100" s="487"/>
      <c r="Z100" s="487"/>
      <c r="AA100" s="487"/>
      <c r="AB100" s="487"/>
      <c r="AC100" s="487"/>
      <c r="AD100" s="487"/>
      <c r="AE100" s="487"/>
      <c r="AF100" s="487"/>
      <c r="AG100" s="487"/>
      <c r="AH100" s="487"/>
      <c r="AI100" s="487"/>
      <c r="AJ100" s="487"/>
      <c r="AK100" s="487"/>
      <c r="AL100" s="487"/>
    </row>
    <row r="101" spans="2:38" ht="15" customHeight="1" x14ac:dyDescent="0.25">
      <c r="B101" s="869" t="s">
        <v>1</v>
      </c>
      <c r="C101" s="869" t="s">
        <v>70</v>
      </c>
      <c r="D101" s="880" t="s">
        <v>84</v>
      </c>
      <c r="E101" s="881"/>
      <c r="F101" s="881"/>
      <c r="G101" s="881"/>
      <c r="H101" s="882"/>
      <c r="I101" s="869" t="s">
        <v>85</v>
      </c>
      <c r="J101" s="869"/>
      <c r="K101" s="869"/>
      <c r="L101" s="869"/>
      <c r="M101" s="869"/>
      <c r="N101" s="869" t="s">
        <v>86</v>
      </c>
      <c r="O101" s="869"/>
      <c r="P101" s="869"/>
      <c r="Q101" s="869"/>
      <c r="R101" s="869"/>
      <c r="S101" s="869" t="s">
        <v>87</v>
      </c>
      <c r="T101" s="869"/>
      <c r="U101" s="869"/>
      <c r="V101" s="869"/>
      <c r="W101" s="869"/>
    </row>
    <row r="102" spans="2:38" x14ac:dyDescent="0.25">
      <c r="B102" s="869"/>
      <c r="C102" s="869"/>
      <c r="D102" s="878" t="s">
        <v>99</v>
      </c>
      <c r="E102" s="879"/>
      <c r="F102" s="879"/>
      <c r="G102" s="879"/>
      <c r="H102" s="879"/>
      <c r="I102" s="878" t="s">
        <v>99</v>
      </c>
      <c r="J102" s="879"/>
      <c r="K102" s="879"/>
      <c r="L102" s="879"/>
      <c r="M102" s="879"/>
      <c r="N102" s="878" t="s">
        <v>99</v>
      </c>
      <c r="O102" s="879"/>
      <c r="P102" s="879"/>
      <c r="Q102" s="879"/>
      <c r="R102" s="879"/>
      <c r="S102" s="878" t="s">
        <v>99</v>
      </c>
      <c r="T102" s="879"/>
      <c r="U102" s="879"/>
      <c r="V102" s="879"/>
      <c r="W102" s="879"/>
    </row>
    <row r="103" spans="2:38" ht="42.75" x14ac:dyDescent="0.25">
      <c r="B103" s="869"/>
      <c r="C103" s="869"/>
      <c r="D103" s="418" t="s">
        <v>301</v>
      </c>
      <c r="E103" s="418" t="s">
        <v>302</v>
      </c>
      <c r="F103" s="420" t="s">
        <v>334</v>
      </c>
      <c r="G103" s="420"/>
      <c r="H103" s="418" t="s">
        <v>304</v>
      </c>
      <c r="I103" s="418" t="s">
        <v>301</v>
      </c>
      <c r="J103" s="418" t="s">
        <v>302</v>
      </c>
      <c r="K103" s="420" t="s">
        <v>334</v>
      </c>
      <c r="L103" s="420"/>
      <c r="M103" s="418" t="s">
        <v>304</v>
      </c>
      <c r="N103" s="418" t="s">
        <v>301</v>
      </c>
      <c r="O103" s="418" t="s">
        <v>302</v>
      </c>
      <c r="P103" s="420" t="s">
        <v>334</v>
      </c>
      <c r="Q103" s="420"/>
      <c r="R103" s="418" t="s">
        <v>304</v>
      </c>
      <c r="S103" s="418" t="s">
        <v>301</v>
      </c>
      <c r="T103" s="418" t="s">
        <v>302</v>
      </c>
      <c r="U103" s="420" t="s">
        <v>334</v>
      </c>
      <c r="V103" s="420"/>
      <c r="W103" s="418" t="s">
        <v>304</v>
      </c>
    </row>
    <row r="104" spans="2:38" x14ac:dyDescent="0.25">
      <c r="B104" s="412"/>
      <c r="C104" s="412"/>
      <c r="D104" s="412" t="s">
        <v>315</v>
      </c>
      <c r="E104" s="412" t="s">
        <v>316</v>
      </c>
      <c r="F104" s="412" t="s">
        <v>317</v>
      </c>
      <c r="G104" s="412"/>
      <c r="H104" s="412" t="s">
        <v>318</v>
      </c>
      <c r="I104" s="412" t="s">
        <v>319</v>
      </c>
      <c r="J104" s="412" t="s">
        <v>320</v>
      </c>
      <c r="K104" s="412" t="s">
        <v>321</v>
      </c>
      <c r="L104" s="412"/>
      <c r="M104" s="412" t="s">
        <v>322</v>
      </c>
      <c r="N104" s="412" t="s">
        <v>323</v>
      </c>
      <c r="O104" s="412" t="s">
        <v>324</v>
      </c>
      <c r="P104" s="412" t="s">
        <v>325</v>
      </c>
      <c r="Q104" s="412"/>
      <c r="R104" s="412" t="s">
        <v>326</v>
      </c>
      <c r="S104" s="412" t="s">
        <v>327</v>
      </c>
      <c r="T104" s="412" t="s">
        <v>328</v>
      </c>
      <c r="U104" s="412" t="s">
        <v>329</v>
      </c>
      <c r="V104" s="412"/>
      <c r="W104" s="412" t="s">
        <v>330</v>
      </c>
    </row>
    <row r="105" spans="2:38" x14ac:dyDescent="0.25">
      <c r="B105" s="735">
        <v>1</v>
      </c>
      <c r="C105" s="736" t="s">
        <v>712</v>
      </c>
      <c r="D105" s="575">
        <f>D33-D70</f>
        <v>0</v>
      </c>
      <c r="E105" s="482"/>
      <c r="F105" s="482"/>
      <c r="G105" s="482"/>
      <c r="H105" s="575">
        <f>H33-H70</f>
        <v>0</v>
      </c>
      <c r="I105" s="575">
        <f>I33-I70</f>
        <v>0</v>
      </c>
      <c r="J105" s="236"/>
      <c r="K105" s="236"/>
      <c r="L105" s="236"/>
      <c r="M105" s="575">
        <f>M33-M70</f>
        <v>0</v>
      </c>
      <c r="N105" s="575">
        <f>N33-N70</f>
        <v>0</v>
      </c>
      <c r="O105" s="236"/>
      <c r="P105" s="236"/>
      <c r="Q105" s="236"/>
      <c r="R105" s="575">
        <f>R33-R70</f>
        <v>0</v>
      </c>
      <c r="S105" s="575">
        <f>S33-S70</f>
        <v>0</v>
      </c>
      <c r="T105" s="236"/>
      <c r="U105" s="236"/>
      <c r="V105" s="236"/>
      <c r="W105" s="575">
        <f>W33-W70</f>
        <v>0</v>
      </c>
    </row>
    <row r="106" spans="2:38" x14ac:dyDescent="0.25">
      <c r="B106" s="737">
        <v>2</v>
      </c>
      <c r="C106" s="736" t="s">
        <v>713</v>
      </c>
      <c r="D106" s="575">
        <f t="shared" ref="D106:D112" si="93">D34-D71</f>
        <v>0</v>
      </c>
      <c r="E106" s="482"/>
      <c r="F106" s="482"/>
      <c r="G106" s="482"/>
      <c r="H106" s="575">
        <f t="shared" ref="H106:I112" si="94">H34-H71</f>
        <v>0</v>
      </c>
      <c r="I106" s="575">
        <f t="shared" si="94"/>
        <v>0</v>
      </c>
      <c r="J106" s="236"/>
      <c r="K106" s="236"/>
      <c r="L106" s="236"/>
      <c r="M106" s="575">
        <f t="shared" ref="M106:N112" si="95">M34-M71</f>
        <v>0</v>
      </c>
      <c r="N106" s="575">
        <f t="shared" si="95"/>
        <v>0</v>
      </c>
      <c r="O106" s="236"/>
      <c r="P106" s="236"/>
      <c r="Q106" s="236"/>
      <c r="R106" s="575">
        <f t="shared" ref="R106:S112" si="96">R34-R71</f>
        <v>0</v>
      </c>
      <c r="S106" s="575">
        <f t="shared" si="96"/>
        <v>0</v>
      </c>
      <c r="T106" s="236"/>
      <c r="U106" s="236"/>
      <c r="V106" s="236"/>
      <c r="W106" s="575">
        <f t="shared" ref="W106:W112" si="97">W34-W71</f>
        <v>0</v>
      </c>
    </row>
    <row r="107" spans="2:38" x14ac:dyDescent="0.25">
      <c r="B107" s="737">
        <v>3</v>
      </c>
      <c r="C107" s="738" t="s">
        <v>714</v>
      </c>
      <c r="D107" s="575">
        <f t="shared" si="93"/>
        <v>0.13</v>
      </c>
      <c r="E107" s="482"/>
      <c r="F107" s="482"/>
      <c r="G107" s="482"/>
      <c r="H107" s="575">
        <f t="shared" si="94"/>
        <v>0.13</v>
      </c>
      <c r="I107" s="575">
        <f t="shared" si="94"/>
        <v>0.13</v>
      </c>
      <c r="J107" s="236"/>
      <c r="K107" s="236"/>
      <c r="L107" s="236"/>
      <c r="M107" s="575">
        <f t="shared" si="95"/>
        <v>0.13</v>
      </c>
      <c r="N107" s="575">
        <f t="shared" si="95"/>
        <v>0.13</v>
      </c>
      <c r="O107" s="236"/>
      <c r="P107" s="236"/>
      <c r="Q107" s="236"/>
      <c r="R107" s="575">
        <f t="shared" si="96"/>
        <v>0.13</v>
      </c>
      <c r="S107" s="575">
        <f t="shared" si="96"/>
        <v>0.13</v>
      </c>
      <c r="T107" s="236"/>
      <c r="U107" s="236"/>
      <c r="V107" s="236"/>
      <c r="W107" s="575">
        <f t="shared" si="97"/>
        <v>0.13</v>
      </c>
    </row>
    <row r="108" spans="2:38" x14ac:dyDescent="0.25">
      <c r="B108" s="737">
        <v>4</v>
      </c>
      <c r="C108" s="736" t="s">
        <v>715</v>
      </c>
      <c r="D108" s="575">
        <f t="shared" si="93"/>
        <v>0</v>
      </c>
      <c r="E108" s="482"/>
      <c r="F108" s="482"/>
      <c r="G108" s="482"/>
      <c r="H108" s="575">
        <f t="shared" si="94"/>
        <v>0</v>
      </c>
      <c r="I108" s="575">
        <f t="shared" si="94"/>
        <v>0</v>
      </c>
      <c r="J108" s="236"/>
      <c r="K108" s="236"/>
      <c r="L108" s="236"/>
      <c r="M108" s="575">
        <f t="shared" si="95"/>
        <v>0</v>
      </c>
      <c r="N108" s="575">
        <f t="shared" si="95"/>
        <v>0</v>
      </c>
      <c r="O108" s="236"/>
      <c r="P108" s="236"/>
      <c r="Q108" s="236"/>
      <c r="R108" s="575">
        <f t="shared" si="96"/>
        <v>0</v>
      </c>
      <c r="S108" s="575">
        <f t="shared" si="96"/>
        <v>0</v>
      </c>
      <c r="T108" s="236"/>
      <c r="U108" s="236"/>
      <c r="V108" s="236"/>
      <c r="W108" s="575">
        <f t="shared" si="97"/>
        <v>0</v>
      </c>
    </row>
    <row r="109" spans="2:38" x14ac:dyDescent="0.25">
      <c r="B109" s="737">
        <v>5</v>
      </c>
      <c r="C109" s="736" t="s">
        <v>716</v>
      </c>
      <c r="D109" s="575">
        <f t="shared" si="93"/>
        <v>0</v>
      </c>
      <c r="E109" s="482"/>
      <c r="F109" s="482"/>
      <c r="G109" s="482"/>
      <c r="H109" s="575">
        <f t="shared" si="94"/>
        <v>0</v>
      </c>
      <c r="I109" s="575">
        <f t="shared" si="94"/>
        <v>0</v>
      </c>
      <c r="J109" s="236"/>
      <c r="K109" s="236"/>
      <c r="L109" s="236"/>
      <c r="M109" s="575">
        <f t="shared" si="95"/>
        <v>0</v>
      </c>
      <c r="N109" s="575">
        <f t="shared" si="95"/>
        <v>0</v>
      </c>
      <c r="O109" s="236"/>
      <c r="P109" s="236"/>
      <c r="Q109" s="236"/>
      <c r="R109" s="575">
        <f t="shared" si="96"/>
        <v>0</v>
      </c>
      <c r="S109" s="575">
        <f t="shared" si="96"/>
        <v>0</v>
      </c>
      <c r="T109" s="236"/>
      <c r="U109" s="236"/>
      <c r="V109" s="236"/>
      <c r="W109" s="575">
        <f t="shared" si="97"/>
        <v>0</v>
      </c>
    </row>
    <row r="110" spans="2:38" x14ac:dyDescent="0.25">
      <c r="B110" s="737">
        <v>6</v>
      </c>
      <c r="C110" s="736" t="s">
        <v>717</v>
      </c>
      <c r="D110" s="575">
        <f t="shared" si="93"/>
        <v>221.07731518904103</v>
      </c>
      <c r="E110" s="482"/>
      <c r="F110" s="482"/>
      <c r="G110" s="482"/>
      <c r="H110" s="575">
        <f t="shared" si="94"/>
        <v>213.89373046575338</v>
      </c>
      <c r="I110" s="575">
        <f t="shared" si="94"/>
        <v>213.89373046575338</v>
      </c>
      <c r="J110" s="236"/>
      <c r="K110" s="236"/>
      <c r="L110" s="236"/>
      <c r="M110" s="575">
        <f t="shared" si="95"/>
        <v>206.71014574246567</v>
      </c>
      <c r="N110" s="575">
        <f t="shared" si="95"/>
        <v>206.71014574246567</v>
      </c>
      <c r="O110" s="236"/>
      <c r="P110" s="236"/>
      <c r="Q110" s="236"/>
      <c r="R110" s="575">
        <f t="shared" si="96"/>
        <v>199.52656101917796</v>
      </c>
      <c r="S110" s="575">
        <f t="shared" si="96"/>
        <v>199.52656101917796</v>
      </c>
      <c r="T110" s="236"/>
      <c r="U110" s="236"/>
      <c r="V110" s="236"/>
      <c r="W110" s="575">
        <f t="shared" si="97"/>
        <v>192.34297629589025</v>
      </c>
    </row>
    <row r="111" spans="2:38" x14ac:dyDescent="0.25">
      <c r="B111" s="737">
        <v>7</v>
      </c>
      <c r="C111" s="736" t="s">
        <v>718</v>
      </c>
      <c r="D111" s="575">
        <f t="shared" si="93"/>
        <v>1.999999999999999E-2</v>
      </c>
      <c r="E111" s="482"/>
      <c r="F111" s="482"/>
      <c r="G111" s="482"/>
      <c r="H111" s="575">
        <f t="shared" si="94"/>
        <v>1.999999999999999E-2</v>
      </c>
      <c r="I111" s="575">
        <f t="shared" si="94"/>
        <v>1.999999999999999E-2</v>
      </c>
      <c r="J111" s="236"/>
      <c r="K111" s="236"/>
      <c r="L111" s="236"/>
      <c r="M111" s="575">
        <f t="shared" si="95"/>
        <v>1.999999999999999E-2</v>
      </c>
      <c r="N111" s="575">
        <f t="shared" si="95"/>
        <v>1.999999999999999E-2</v>
      </c>
      <c r="O111" s="236"/>
      <c r="P111" s="236"/>
      <c r="Q111" s="236"/>
      <c r="R111" s="575">
        <f t="shared" si="96"/>
        <v>1.999999999999999E-2</v>
      </c>
      <c r="S111" s="575">
        <f t="shared" si="96"/>
        <v>1.999999999999999E-2</v>
      </c>
      <c r="T111" s="236"/>
      <c r="U111" s="236"/>
      <c r="V111" s="236"/>
      <c r="W111" s="575">
        <f t="shared" si="97"/>
        <v>1.999999999999999E-2</v>
      </c>
    </row>
    <row r="112" spans="2:38" x14ac:dyDescent="0.25">
      <c r="B112" s="737">
        <v>8</v>
      </c>
      <c r="C112" s="736" t="s">
        <v>719</v>
      </c>
      <c r="D112" s="575">
        <f t="shared" si="93"/>
        <v>0</v>
      </c>
      <c r="E112" s="483"/>
      <c r="F112" s="483"/>
      <c r="G112" s="483"/>
      <c r="H112" s="575">
        <f t="shared" si="94"/>
        <v>0</v>
      </c>
      <c r="I112" s="575">
        <f t="shared" si="94"/>
        <v>0</v>
      </c>
      <c r="J112" s="484"/>
      <c r="K112" s="484"/>
      <c r="L112" s="484"/>
      <c r="M112" s="575">
        <f t="shared" si="95"/>
        <v>0</v>
      </c>
      <c r="N112" s="575">
        <f t="shared" si="95"/>
        <v>0</v>
      </c>
      <c r="O112" s="484"/>
      <c r="P112" s="484"/>
      <c r="Q112" s="484"/>
      <c r="R112" s="575">
        <f t="shared" si="96"/>
        <v>0</v>
      </c>
      <c r="S112" s="575">
        <f t="shared" si="96"/>
        <v>0</v>
      </c>
      <c r="T112" s="484"/>
      <c r="U112" s="484"/>
      <c r="V112" s="484"/>
      <c r="W112" s="575">
        <f t="shared" si="97"/>
        <v>0</v>
      </c>
    </row>
    <row r="113" spans="2:23" ht="18" x14ac:dyDescent="0.25">
      <c r="B113" s="485"/>
      <c r="C113" s="486" t="s">
        <v>176</v>
      </c>
      <c r="D113" s="574">
        <f>SUM(D105:D112)</f>
        <v>221.22731518904104</v>
      </c>
      <c r="E113" s="486"/>
      <c r="F113" s="486"/>
      <c r="G113" s="486"/>
      <c r="H113" s="574">
        <f>SUM(H105:H112)</f>
        <v>214.04373046575338</v>
      </c>
      <c r="I113" s="574">
        <f>SUM(I105:I112)</f>
        <v>214.04373046575338</v>
      </c>
      <c r="J113" s="485"/>
      <c r="K113" s="485"/>
      <c r="L113" s="485"/>
      <c r="M113" s="574">
        <f>SUM(M105:M112)</f>
        <v>206.86014574246568</v>
      </c>
      <c r="N113" s="574">
        <f>SUM(N105:N112)</f>
        <v>206.86014574246568</v>
      </c>
      <c r="O113" s="485"/>
      <c r="P113" s="485"/>
      <c r="Q113" s="485"/>
      <c r="R113" s="574">
        <f>SUM(R105:R112)</f>
        <v>199.67656101917797</v>
      </c>
      <c r="S113" s="574">
        <f>SUM(S105:S112)</f>
        <v>199.67656101917797</v>
      </c>
      <c r="T113" s="485"/>
      <c r="U113" s="485"/>
      <c r="V113" s="485"/>
      <c r="W113" s="574">
        <f>SUM(W105:W112)</f>
        <v>192.49297629589026</v>
      </c>
    </row>
  </sheetData>
  <mergeCells count="61">
    <mergeCell ref="S12:W12"/>
    <mergeCell ref="D13:H13"/>
    <mergeCell ref="I13:M13"/>
    <mergeCell ref="N13:R13"/>
    <mergeCell ref="S13:W13"/>
    <mergeCell ref="B12:B14"/>
    <mergeCell ref="C12:C14"/>
    <mergeCell ref="D12:H12"/>
    <mergeCell ref="I12:M12"/>
    <mergeCell ref="N12:R12"/>
    <mergeCell ref="B26:H26"/>
    <mergeCell ref="B29:B31"/>
    <mergeCell ref="C29:C31"/>
    <mergeCell ref="D29:H29"/>
    <mergeCell ref="I29:M29"/>
    <mergeCell ref="B48:B50"/>
    <mergeCell ref="C48:C50"/>
    <mergeCell ref="D48:H48"/>
    <mergeCell ref="I48:M48"/>
    <mergeCell ref="N48:R48"/>
    <mergeCell ref="S29:W29"/>
    <mergeCell ref="D30:H30"/>
    <mergeCell ref="I30:M30"/>
    <mergeCell ref="N30:R30"/>
    <mergeCell ref="S30:W30"/>
    <mergeCell ref="N29:R29"/>
    <mergeCell ref="B66:B68"/>
    <mergeCell ref="C66:C68"/>
    <mergeCell ref="D66:H66"/>
    <mergeCell ref="I66:M66"/>
    <mergeCell ref="N66:R66"/>
    <mergeCell ref="S48:W48"/>
    <mergeCell ref="D49:H49"/>
    <mergeCell ref="I49:M49"/>
    <mergeCell ref="N49:R49"/>
    <mergeCell ref="S49:W49"/>
    <mergeCell ref="B84:B86"/>
    <mergeCell ref="C84:C86"/>
    <mergeCell ref="D84:H84"/>
    <mergeCell ref="I84:M84"/>
    <mergeCell ref="N84:R84"/>
    <mergeCell ref="S66:W66"/>
    <mergeCell ref="D67:H67"/>
    <mergeCell ref="I67:M67"/>
    <mergeCell ref="N67:R67"/>
    <mergeCell ref="S67:W67"/>
    <mergeCell ref="B101:B103"/>
    <mergeCell ref="C101:C103"/>
    <mergeCell ref="D101:H101"/>
    <mergeCell ref="I101:M101"/>
    <mergeCell ref="N101:R101"/>
    <mergeCell ref="S84:W84"/>
    <mergeCell ref="D85:H85"/>
    <mergeCell ref="I85:M85"/>
    <mergeCell ref="N85:R85"/>
    <mergeCell ref="S85:W85"/>
    <mergeCell ref="S101:W101"/>
    <mergeCell ref="D102:H102"/>
    <mergeCell ref="I102:M102"/>
    <mergeCell ref="N102:R102"/>
    <mergeCell ref="S102:W102"/>
  </mergeCells>
  <pageMargins left="1.02" right="0.25" top="1" bottom="1" header="0.25" footer="0.25"/>
  <pageSetup paperSize="9" scale="50" fitToWidth="2" fitToHeight="3" orientation="landscape" r:id="rId1"/>
  <headerFooter alignWithMargins="0"/>
  <rowBreaks count="2" manualBreakCount="2">
    <brk id="43" max="22" man="1"/>
    <brk id="79" max="22" man="1"/>
  </rowBreaks>
  <colBreaks count="1" manualBreakCount="1">
    <brk id="13" max="11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38FF9-28C3-4BBD-BC45-179262C8FFAE}">
  <dimension ref="A1:AL113"/>
  <sheetViews>
    <sheetView showGridLines="0" view="pageBreakPreview" topLeftCell="A62" zoomScale="30" zoomScaleNormal="68" zoomScaleSheetLayoutView="30" workbookViewId="0">
      <selection activeCell="F15" sqref="F15"/>
    </sheetView>
  </sheetViews>
  <sheetFormatPr defaultColWidth="9.28515625" defaultRowHeight="15" x14ac:dyDescent="0.25"/>
  <cols>
    <col min="1" max="1" width="4.28515625" style="230" customWidth="1"/>
    <col min="2" max="2" width="6.28515625" style="230" customWidth="1"/>
    <col min="3" max="3" width="36.28515625" style="230" customWidth="1"/>
    <col min="4" max="4" width="18.7109375" style="230" customWidth="1"/>
    <col min="5" max="5" width="20.7109375" style="230" customWidth="1"/>
    <col min="6" max="27" width="18.7109375" style="230" customWidth="1"/>
    <col min="28" max="16384" width="9.28515625" style="230"/>
  </cols>
  <sheetData>
    <row r="1" spans="1:23" x14ac:dyDescent="0.25">
      <c r="B1" s="281"/>
    </row>
    <row r="2" spans="1:23" x14ac:dyDescent="0.25">
      <c r="B2" s="479"/>
      <c r="D2" s="480"/>
      <c r="E2" s="480"/>
      <c r="G2" s="232"/>
      <c r="H2" s="232" t="str">
        <f>Index!B2</f>
        <v>ADANI TRANSMISSION (INDIA) LIMITED</v>
      </c>
      <c r="I2" s="480"/>
      <c r="J2" s="480"/>
      <c r="K2" s="480"/>
      <c r="L2" s="480"/>
      <c r="M2" s="480"/>
      <c r="N2" s="480"/>
      <c r="O2" s="480"/>
      <c r="P2" s="480"/>
      <c r="Q2" s="480"/>
      <c r="R2" s="480"/>
      <c r="S2" s="480"/>
      <c r="T2" s="480"/>
      <c r="U2" s="480"/>
      <c r="V2" s="480"/>
      <c r="W2" s="480"/>
    </row>
    <row r="3" spans="1:23" x14ac:dyDescent="0.25">
      <c r="B3" s="479"/>
      <c r="D3" s="282"/>
      <c r="E3" s="282"/>
      <c r="G3" s="232"/>
      <c r="H3" s="232" t="s">
        <v>340</v>
      </c>
      <c r="I3" s="282"/>
      <c r="J3" s="282"/>
      <c r="K3" s="282"/>
      <c r="L3" s="282"/>
      <c r="M3" s="282"/>
      <c r="N3" s="282"/>
      <c r="O3" s="282"/>
      <c r="P3" s="282"/>
      <c r="Q3" s="282"/>
      <c r="R3" s="282"/>
      <c r="S3" s="282"/>
      <c r="T3" s="480"/>
      <c r="U3" s="480"/>
      <c r="V3" s="480"/>
      <c r="W3" s="480"/>
    </row>
    <row r="4" spans="1:23" x14ac:dyDescent="0.25">
      <c r="B4" s="480"/>
      <c r="D4" s="480"/>
      <c r="E4" s="479"/>
      <c r="G4" s="472"/>
      <c r="H4" s="472" t="s">
        <v>708</v>
      </c>
      <c r="I4" s="479"/>
      <c r="J4" s="480"/>
      <c r="K4" s="480"/>
      <c r="L4" s="480"/>
      <c r="M4" s="480"/>
      <c r="N4" s="480"/>
      <c r="O4" s="480"/>
      <c r="P4" s="480"/>
      <c r="Q4" s="480"/>
      <c r="R4" s="480"/>
      <c r="S4" s="480"/>
      <c r="T4" s="480"/>
      <c r="U4" s="480"/>
      <c r="V4" s="480"/>
      <c r="W4" s="480"/>
    </row>
    <row r="5" spans="1:23" x14ac:dyDescent="0.25">
      <c r="C5" s="281"/>
      <c r="E5" s="471"/>
      <c r="I5" s="471"/>
    </row>
    <row r="6" spans="1:23" x14ac:dyDescent="0.25">
      <c r="C6" s="281"/>
      <c r="E6" s="471"/>
      <c r="H6" s="471"/>
      <c r="I6" s="471"/>
    </row>
    <row r="7" spans="1:23" x14ac:dyDescent="0.25">
      <c r="C7" s="281"/>
      <c r="E7" s="471"/>
      <c r="H7" s="471"/>
      <c r="I7" s="471"/>
    </row>
    <row r="8" spans="1:23" x14ac:dyDescent="0.25">
      <c r="C8" s="281"/>
      <c r="E8" s="471"/>
      <c r="H8" s="471"/>
      <c r="I8" s="471"/>
    </row>
    <row r="9" spans="1:23" x14ac:dyDescent="0.25">
      <c r="C9" s="281"/>
      <c r="E9" s="471"/>
      <c r="H9" s="471"/>
      <c r="I9" s="471"/>
    </row>
    <row r="10" spans="1:23" x14ac:dyDescent="0.25">
      <c r="A10" s="230" t="s">
        <v>299</v>
      </c>
      <c r="B10" s="281" t="s">
        <v>300</v>
      </c>
      <c r="C10" s="281"/>
      <c r="D10" s="281"/>
      <c r="E10" s="281"/>
      <c r="F10" s="281"/>
      <c r="G10" s="281"/>
      <c r="H10" s="281"/>
      <c r="J10" s="471"/>
      <c r="M10" s="471"/>
      <c r="N10" s="471"/>
      <c r="R10" s="1"/>
    </row>
    <row r="11" spans="1:23" x14ac:dyDescent="0.25">
      <c r="B11" s="481"/>
      <c r="C11" s="479"/>
      <c r="D11" s="479"/>
      <c r="E11" s="479"/>
      <c r="F11" s="479"/>
      <c r="G11" s="479"/>
      <c r="H11" s="479"/>
      <c r="J11" s="471"/>
      <c r="M11" s="471"/>
      <c r="N11" s="471"/>
      <c r="R11" s="1"/>
      <c r="W11" s="233" t="s">
        <v>69</v>
      </c>
    </row>
    <row r="12" spans="1:23" ht="15.75" customHeight="1" x14ac:dyDescent="0.25">
      <c r="B12" s="869" t="s">
        <v>1</v>
      </c>
      <c r="C12" s="869" t="s">
        <v>70</v>
      </c>
      <c r="D12" s="878" t="s">
        <v>71</v>
      </c>
      <c r="E12" s="878"/>
      <c r="F12" s="878"/>
      <c r="G12" s="878"/>
      <c r="H12" s="878"/>
      <c r="I12" s="878" t="s">
        <v>72</v>
      </c>
      <c r="J12" s="878"/>
      <c r="K12" s="878"/>
      <c r="L12" s="878"/>
      <c r="M12" s="878"/>
      <c r="N12" s="869" t="s">
        <v>73</v>
      </c>
      <c r="O12" s="869"/>
      <c r="P12" s="869"/>
      <c r="Q12" s="869"/>
      <c r="R12" s="869"/>
      <c r="S12" s="869" t="s">
        <v>83</v>
      </c>
      <c r="T12" s="869"/>
      <c r="U12" s="869"/>
      <c r="V12" s="869"/>
      <c r="W12" s="869"/>
    </row>
    <row r="13" spans="1:23" ht="15.75" customHeight="1" x14ac:dyDescent="0.25">
      <c r="B13" s="869"/>
      <c r="C13" s="869"/>
      <c r="D13" s="878" t="s">
        <v>130</v>
      </c>
      <c r="E13" s="884"/>
      <c r="F13" s="884"/>
      <c r="G13" s="884"/>
      <c r="H13" s="884"/>
      <c r="I13" s="878" t="s">
        <v>130</v>
      </c>
      <c r="J13" s="884"/>
      <c r="K13" s="884"/>
      <c r="L13" s="884"/>
      <c r="M13" s="884"/>
      <c r="N13" s="878" t="s">
        <v>131</v>
      </c>
      <c r="O13" s="884"/>
      <c r="P13" s="884"/>
      <c r="Q13" s="884"/>
      <c r="R13" s="884"/>
      <c r="S13" s="878" t="s">
        <v>99</v>
      </c>
      <c r="T13" s="884"/>
      <c r="U13" s="884"/>
      <c r="V13" s="884"/>
      <c r="W13" s="884"/>
    </row>
    <row r="14" spans="1:23" ht="42.75" x14ac:dyDescent="0.25">
      <c r="B14" s="869"/>
      <c r="C14" s="869"/>
      <c r="D14" s="418" t="s">
        <v>301</v>
      </c>
      <c r="E14" s="418" t="s">
        <v>302</v>
      </c>
      <c r="F14" s="418" t="s">
        <v>303</v>
      </c>
      <c r="G14" s="418" t="s">
        <v>341</v>
      </c>
      <c r="H14" s="418" t="s">
        <v>304</v>
      </c>
      <c r="I14" s="418" t="s">
        <v>301</v>
      </c>
      <c r="J14" s="418" t="s">
        <v>302</v>
      </c>
      <c r="K14" s="418" t="s">
        <v>303</v>
      </c>
      <c r="L14" s="418" t="s">
        <v>341</v>
      </c>
      <c r="M14" s="418" t="s">
        <v>304</v>
      </c>
      <c r="N14" s="418" t="s">
        <v>301</v>
      </c>
      <c r="O14" s="418" t="s">
        <v>302</v>
      </c>
      <c r="P14" s="418" t="s">
        <v>303</v>
      </c>
      <c r="Q14" s="418" t="s">
        <v>341</v>
      </c>
      <c r="R14" s="418" t="s">
        <v>304</v>
      </c>
      <c r="S14" s="418" t="s">
        <v>301</v>
      </c>
      <c r="T14" s="418" t="s">
        <v>302</v>
      </c>
      <c r="U14" s="418" t="s">
        <v>303</v>
      </c>
      <c r="V14" s="418" t="s">
        <v>341</v>
      </c>
      <c r="W14" s="418" t="s">
        <v>304</v>
      </c>
    </row>
    <row r="15" spans="1:23" s="470" customFormat="1" ht="28.5" x14ac:dyDescent="0.2">
      <c r="B15" s="412"/>
      <c r="C15" s="412"/>
      <c r="D15" s="507" t="s">
        <v>88</v>
      </c>
      <c r="E15" s="507" t="s">
        <v>89</v>
      </c>
      <c r="F15" s="507" t="s">
        <v>187</v>
      </c>
      <c r="G15" s="507" t="s">
        <v>91</v>
      </c>
      <c r="H15" s="507" t="s">
        <v>342</v>
      </c>
      <c r="I15" s="507" t="s">
        <v>92</v>
      </c>
      <c r="J15" s="507" t="s">
        <v>306</v>
      </c>
      <c r="K15" s="507" t="s">
        <v>94</v>
      </c>
      <c r="L15" s="507" t="s">
        <v>95</v>
      </c>
      <c r="M15" s="507" t="s">
        <v>670</v>
      </c>
      <c r="N15" s="507" t="s">
        <v>308</v>
      </c>
      <c r="O15" s="507" t="s">
        <v>310</v>
      </c>
      <c r="P15" s="507" t="s">
        <v>311</v>
      </c>
      <c r="Q15" s="507" t="s">
        <v>312</v>
      </c>
      <c r="R15" s="507" t="s">
        <v>671</v>
      </c>
      <c r="S15" s="507" t="s">
        <v>315</v>
      </c>
      <c r="T15" s="507" t="s">
        <v>316</v>
      </c>
      <c r="U15" s="507" t="s">
        <v>317</v>
      </c>
      <c r="V15" s="507" t="s">
        <v>319</v>
      </c>
      <c r="W15" s="507" t="s">
        <v>672</v>
      </c>
    </row>
    <row r="16" spans="1:23" s="471" customFormat="1" x14ac:dyDescent="0.25">
      <c r="B16" s="735">
        <v>1</v>
      </c>
      <c r="C16" s="736" t="s">
        <v>712</v>
      </c>
      <c r="D16" s="566">
        <v>0</v>
      </c>
      <c r="E16" s="575"/>
      <c r="F16" s="482"/>
      <c r="G16" s="491"/>
      <c r="H16" s="575">
        <f>D16+E16-F16-G16</f>
        <v>0</v>
      </c>
      <c r="I16" s="576">
        <f>H16</f>
        <v>0</v>
      </c>
      <c r="J16" s="575"/>
      <c r="K16" s="236"/>
      <c r="L16" s="491"/>
      <c r="M16" s="575">
        <f>I16+J16-K16-L16</f>
        <v>0</v>
      </c>
      <c r="N16" s="576">
        <f>M16</f>
        <v>0</v>
      </c>
      <c r="O16" s="575"/>
      <c r="P16" s="236"/>
      <c r="Q16" s="491"/>
      <c r="R16" s="575">
        <f>N16+O16-P16-Q16</f>
        <v>0</v>
      </c>
      <c r="S16" s="576">
        <f>R16</f>
        <v>0</v>
      </c>
      <c r="T16" s="236"/>
      <c r="U16" s="236"/>
      <c r="V16" s="491"/>
      <c r="W16" s="575">
        <f>S16+T16-U16-V16</f>
        <v>0</v>
      </c>
    </row>
    <row r="17" spans="2:23" s="471" customFormat="1" x14ac:dyDescent="0.25">
      <c r="B17" s="737">
        <v>2</v>
      </c>
      <c r="C17" s="736" t="s">
        <v>713</v>
      </c>
      <c r="D17" s="566">
        <v>0</v>
      </c>
      <c r="E17" s="575">
        <f>'F15'!C19</f>
        <v>0</v>
      </c>
      <c r="F17" s="482"/>
      <c r="G17" s="491"/>
      <c r="H17" s="575">
        <f t="shared" ref="H17:H23" si="0">D17+E17-F17-G17</f>
        <v>0</v>
      </c>
      <c r="I17" s="576">
        <f t="shared" ref="I17:I23" si="1">H17</f>
        <v>0</v>
      </c>
      <c r="J17" s="575">
        <f>'F15'!C20</f>
        <v>0</v>
      </c>
      <c r="K17" s="236"/>
      <c r="L17" s="491"/>
      <c r="M17" s="575">
        <f t="shared" ref="M17:M23" si="2">I17+J17-K17-L17</f>
        <v>0</v>
      </c>
      <c r="N17" s="576">
        <f t="shared" ref="N17:N23" si="3">M17</f>
        <v>0</v>
      </c>
      <c r="O17" s="575">
        <f>'F15'!C21</f>
        <v>0</v>
      </c>
      <c r="P17" s="236"/>
      <c r="Q17" s="491"/>
      <c r="R17" s="575">
        <f t="shared" ref="R17:R23" si="4">N17+O17-P17-Q17</f>
        <v>0</v>
      </c>
      <c r="S17" s="576">
        <f t="shared" ref="S17:S23" si="5">R17</f>
        <v>0</v>
      </c>
      <c r="T17" s="236"/>
      <c r="U17" s="236"/>
      <c r="V17" s="491"/>
      <c r="W17" s="575">
        <f t="shared" ref="W17:W23" si="6">S17+T17-U17-V17</f>
        <v>0</v>
      </c>
    </row>
    <row r="18" spans="2:23" s="471" customFormat="1" x14ac:dyDescent="0.25">
      <c r="B18" s="737">
        <v>3</v>
      </c>
      <c r="C18" s="738" t="s">
        <v>714</v>
      </c>
      <c r="D18" s="566">
        <v>0</v>
      </c>
      <c r="E18" s="575">
        <f>'F15'!C38</f>
        <v>0.11</v>
      </c>
      <c r="F18" s="482"/>
      <c r="G18" s="491"/>
      <c r="H18" s="575">
        <f t="shared" si="0"/>
        <v>0.11</v>
      </c>
      <c r="I18" s="576">
        <f t="shared" si="1"/>
        <v>0.11</v>
      </c>
      <c r="J18" s="575">
        <f>'F15'!C39</f>
        <v>0.02</v>
      </c>
      <c r="K18" s="236"/>
      <c r="L18" s="491"/>
      <c r="M18" s="575">
        <f t="shared" si="2"/>
        <v>0.13</v>
      </c>
      <c r="N18" s="576">
        <f t="shared" si="3"/>
        <v>0.13</v>
      </c>
      <c r="O18" s="575">
        <f>'F15'!C40</f>
        <v>0</v>
      </c>
      <c r="P18" s="236"/>
      <c r="Q18" s="491"/>
      <c r="R18" s="575">
        <f t="shared" si="4"/>
        <v>0.13</v>
      </c>
      <c r="S18" s="576">
        <f t="shared" si="5"/>
        <v>0.13</v>
      </c>
      <c r="T18" s="236"/>
      <c r="U18" s="236"/>
      <c r="V18" s="491"/>
      <c r="W18" s="575">
        <f t="shared" si="6"/>
        <v>0.13</v>
      </c>
    </row>
    <row r="19" spans="2:23" s="471" customFormat="1" x14ac:dyDescent="0.25">
      <c r="B19" s="737">
        <v>4</v>
      </c>
      <c r="C19" s="736" t="s">
        <v>715</v>
      </c>
      <c r="D19" s="573">
        <v>0</v>
      </c>
      <c r="E19" s="575">
        <v>0</v>
      </c>
      <c r="F19" s="237"/>
      <c r="G19" s="492"/>
      <c r="H19" s="575">
        <f t="shared" si="0"/>
        <v>0</v>
      </c>
      <c r="I19" s="576">
        <f t="shared" si="1"/>
        <v>0</v>
      </c>
      <c r="J19" s="575">
        <v>0</v>
      </c>
      <c r="K19" s="236"/>
      <c r="L19" s="492"/>
      <c r="M19" s="575">
        <f t="shared" si="2"/>
        <v>0</v>
      </c>
      <c r="N19" s="576">
        <f t="shared" si="3"/>
        <v>0</v>
      </c>
      <c r="O19" s="575">
        <v>0</v>
      </c>
      <c r="P19" s="236"/>
      <c r="Q19" s="492"/>
      <c r="R19" s="575">
        <f t="shared" si="4"/>
        <v>0</v>
      </c>
      <c r="S19" s="576">
        <f t="shared" si="5"/>
        <v>0</v>
      </c>
      <c r="T19" s="236"/>
      <c r="U19" s="236"/>
      <c r="V19" s="492"/>
      <c r="W19" s="575">
        <f t="shared" si="6"/>
        <v>0</v>
      </c>
    </row>
    <row r="20" spans="2:23" x14ac:dyDescent="0.25">
      <c r="B20" s="737">
        <v>5</v>
      </c>
      <c r="C20" s="736" t="s">
        <v>716</v>
      </c>
      <c r="D20" s="566">
        <v>0</v>
      </c>
      <c r="E20" s="575">
        <v>0</v>
      </c>
      <c r="F20" s="482"/>
      <c r="G20" s="491"/>
      <c r="H20" s="575">
        <f t="shared" si="0"/>
        <v>0</v>
      </c>
      <c r="I20" s="576">
        <f t="shared" si="1"/>
        <v>0</v>
      </c>
      <c r="J20" s="575">
        <v>0</v>
      </c>
      <c r="K20" s="236"/>
      <c r="L20" s="491"/>
      <c r="M20" s="575">
        <f t="shared" si="2"/>
        <v>0</v>
      </c>
      <c r="N20" s="576">
        <f t="shared" si="3"/>
        <v>0</v>
      </c>
      <c r="O20" s="575">
        <v>0</v>
      </c>
      <c r="P20" s="236"/>
      <c r="Q20" s="491"/>
      <c r="R20" s="575">
        <f t="shared" si="4"/>
        <v>0</v>
      </c>
      <c r="S20" s="576">
        <f t="shared" si="5"/>
        <v>0</v>
      </c>
      <c r="T20" s="236"/>
      <c r="U20" s="236"/>
      <c r="V20" s="491"/>
      <c r="W20" s="575">
        <f t="shared" si="6"/>
        <v>0</v>
      </c>
    </row>
    <row r="21" spans="2:23" ht="15.75" x14ac:dyDescent="0.25">
      <c r="B21" s="737">
        <v>6</v>
      </c>
      <c r="C21" s="645" t="s">
        <v>717</v>
      </c>
      <c r="D21" s="566">
        <v>712.42</v>
      </c>
      <c r="E21" s="575">
        <f>'F15'!C81</f>
        <v>0.06</v>
      </c>
      <c r="F21" s="482"/>
      <c r="G21" s="491"/>
      <c r="H21" s="575">
        <f t="shared" si="0"/>
        <v>712.4799999999999</v>
      </c>
      <c r="I21" s="576">
        <f t="shared" si="1"/>
        <v>712.4799999999999</v>
      </c>
      <c r="J21" s="575">
        <f>'F15'!C82</f>
        <v>0</v>
      </c>
      <c r="K21" s="236"/>
      <c r="L21" s="491"/>
      <c r="M21" s="575">
        <f t="shared" si="2"/>
        <v>712.4799999999999</v>
      </c>
      <c r="N21" s="576">
        <f t="shared" si="3"/>
        <v>712.4799999999999</v>
      </c>
      <c r="O21" s="575">
        <f>'F15'!C83</f>
        <v>0</v>
      </c>
      <c r="P21" s="236"/>
      <c r="Q21" s="491"/>
      <c r="R21" s="575">
        <f t="shared" si="4"/>
        <v>712.4799999999999</v>
      </c>
      <c r="S21" s="576">
        <f t="shared" si="5"/>
        <v>712.4799999999999</v>
      </c>
      <c r="T21" s="236"/>
      <c r="U21" s="236"/>
      <c r="V21" s="491"/>
      <c r="W21" s="575">
        <f t="shared" si="6"/>
        <v>712.4799999999999</v>
      </c>
    </row>
    <row r="22" spans="2:23" x14ac:dyDescent="0.25">
      <c r="B22" s="737">
        <v>7</v>
      </c>
      <c r="C22" s="736" t="s">
        <v>718</v>
      </c>
      <c r="D22" s="566">
        <v>0.2</v>
      </c>
      <c r="E22" s="575">
        <f>'F15'!C104</f>
        <v>0</v>
      </c>
      <c r="F22" s="482"/>
      <c r="G22" s="491"/>
      <c r="H22" s="575">
        <f t="shared" si="0"/>
        <v>0.2</v>
      </c>
      <c r="I22" s="576">
        <f t="shared" si="1"/>
        <v>0.2</v>
      </c>
      <c r="J22" s="575">
        <f>'F15'!C105</f>
        <v>0</v>
      </c>
      <c r="K22" s="236"/>
      <c r="L22" s="491"/>
      <c r="M22" s="575">
        <f t="shared" si="2"/>
        <v>0.2</v>
      </c>
      <c r="N22" s="576">
        <f t="shared" si="3"/>
        <v>0.2</v>
      </c>
      <c r="O22" s="575">
        <f>'F15'!C106</f>
        <v>0</v>
      </c>
      <c r="P22" s="236"/>
      <c r="Q22" s="491"/>
      <c r="R22" s="575">
        <f t="shared" si="4"/>
        <v>0.2</v>
      </c>
      <c r="S22" s="576">
        <f t="shared" si="5"/>
        <v>0.2</v>
      </c>
      <c r="T22" s="236"/>
      <c r="U22" s="236"/>
      <c r="V22" s="491"/>
      <c r="W22" s="575">
        <f t="shared" si="6"/>
        <v>0.2</v>
      </c>
    </row>
    <row r="23" spans="2:23" x14ac:dyDescent="0.25">
      <c r="B23" s="737">
        <v>8</v>
      </c>
      <c r="C23" s="736" t="s">
        <v>719</v>
      </c>
      <c r="D23" s="536">
        <v>0.42000000000000004</v>
      </c>
      <c r="E23" s="575">
        <f>'F15'!C59</f>
        <v>0</v>
      </c>
      <c r="F23" s="483"/>
      <c r="G23" s="493"/>
      <c r="H23" s="575">
        <f t="shared" si="0"/>
        <v>0.42000000000000004</v>
      </c>
      <c r="I23" s="576">
        <f t="shared" si="1"/>
        <v>0.42000000000000004</v>
      </c>
      <c r="J23" s="575">
        <f>'F15'!C60</f>
        <v>0</v>
      </c>
      <c r="K23" s="484"/>
      <c r="L23" s="493"/>
      <c r="M23" s="575">
        <f t="shared" si="2"/>
        <v>0.42000000000000004</v>
      </c>
      <c r="N23" s="576">
        <f t="shared" si="3"/>
        <v>0.42000000000000004</v>
      </c>
      <c r="O23" s="575">
        <f>'F15'!C61</f>
        <v>0</v>
      </c>
      <c r="P23" s="484"/>
      <c r="Q23" s="493"/>
      <c r="R23" s="575">
        <f t="shared" si="4"/>
        <v>0.42000000000000004</v>
      </c>
      <c r="S23" s="576">
        <f t="shared" si="5"/>
        <v>0.42000000000000004</v>
      </c>
      <c r="T23" s="484"/>
      <c r="U23" s="484"/>
      <c r="V23" s="493"/>
      <c r="W23" s="575">
        <f t="shared" si="6"/>
        <v>0.42000000000000004</v>
      </c>
    </row>
    <row r="24" spans="2:23" ht="18" x14ac:dyDescent="0.25">
      <c r="B24" s="485"/>
      <c r="C24" s="486" t="s">
        <v>176</v>
      </c>
      <c r="D24" s="574">
        <f>SUM(D16:D23)</f>
        <v>713.04</v>
      </c>
      <c r="E24" s="574">
        <f t="shared" ref="E24:W24" si="7">SUM(E16:E23)</f>
        <v>0.16999999999999998</v>
      </c>
      <c r="F24" s="574">
        <f t="shared" si="7"/>
        <v>0</v>
      </c>
      <c r="G24" s="574">
        <f t="shared" si="7"/>
        <v>0</v>
      </c>
      <c r="H24" s="574">
        <f t="shared" si="7"/>
        <v>713.20999999999992</v>
      </c>
      <c r="I24" s="574">
        <f t="shared" si="7"/>
        <v>713.20999999999992</v>
      </c>
      <c r="J24" s="574">
        <f t="shared" si="7"/>
        <v>0.02</v>
      </c>
      <c r="K24" s="574">
        <f t="shared" si="7"/>
        <v>0</v>
      </c>
      <c r="L24" s="574">
        <f t="shared" si="7"/>
        <v>0</v>
      </c>
      <c r="M24" s="574">
        <f t="shared" si="7"/>
        <v>713.2299999999999</v>
      </c>
      <c r="N24" s="574">
        <f t="shared" si="7"/>
        <v>713.2299999999999</v>
      </c>
      <c r="O24" s="574">
        <f t="shared" si="7"/>
        <v>0</v>
      </c>
      <c r="P24" s="574">
        <f t="shared" si="7"/>
        <v>0</v>
      </c>
      <c r="Q24" s="574">
        <f t="shared" si="7"/>
        <v>0</v>
      </c>
      <c r="R24" s="574">
        <f t="shared" si="7"/>
        <v>713.2299999999999</v>
      </c>
      <c r="S24" s="574">
        <f t="shared" si="7"/>
        <v>713.2299999999999</v>
      </c>
      <c r="T24" s="574">
        <f t="shared" si="7"/>
        <v>0</v>
      </c>
      <c r="U24" s="574">
        <f t="shared" si="7"/>
        <v>0</v>
      </c>
      <c r="V24" s="574">
        <f t="shared" si="7"/>
        <v>0</v>
      </c>
      <c r="W24" s="574">
        <f t="shared" si="7"/>
        <v>713.2299999999999</v>
      </c>
    </row>
    <row r="25" spans="2:23" x14ac:dyDescent="0.25">
      <c r="B25" s="281"/>
      <c r="C25" s="479"/>
      <c r="D25" s="479"/>
      <c r="E25" s="479"/>
      <c r="F25" s="479"/>
      <c r="G25" s="479"/>
      <c r="H25" s="479"/>
      <c r="J25" s="471"/>
      <c r="M25" s="471"/>
      <c r="N25" s="471"/>
    </row>
    <row r="26" spans="2:23" x14ac:dyDescent="0.25">
      <c r="B26" s="464" t="s">
        <v>314</v>
      </c>
      <c r="C26" s="495"/>
      <c r="D26" s="495"/>
      <c r="E26" s="495"/>
      <c r="F26" s="495"/>
      <c r="G26" s="479"/>
      <c r="H26" s="479"/>
      <c r="J26" s="471"/>
      <c r="M26" s="471"/>
      <c r="N26" s="471"/>
    </row>
    <row r="27" spans="2:23" x14ac:dyDescent="0.25">
      <c r="B27" s="281"/>
      <c r="C27" s="479"/>
      <c r="D27" s="479"/>
      <c r="E27" s="479"/>
      <c r="F27" s="479"/>
      <c r="G27" s="479"/>
      <c r="H27" s="479"/>
      <c r="J27" s="471"/>
      <c r="M27" s="471"/>
      <c r="N27" s="471"/>
    </row>
    <row r="28" spans="2:23" x14ac:dyDescent="0.25">
      <c r="B28" s="281"/>
      <c r="C28" s="479"/>
      <c r="D28" s="479"/>
      <c r="E28" s="479"/>
      <c r="F28" s="479"/>
      <c r="G28" s="479"/>
      <c r="H28" s="479"/>
      <c r="J28" s="471"/>
      <c r="M28" s="471"/>
      <c r="N28" s="471"/>
      <c r="W28" s="233" t="s">
        <v>69</v>
      </c>
    </row>
    <row r="29" spans="2:23" ht="15.75" customHeight="1" x14ac:dyDescent="0.25">
      <c r="B29" s="869" t="s">
        <v>1</v>
      </c>
      <c r="C29" s="869" t="s">
        <v>70</v>
      </c>
      <c r="D29" s="869" t="s">
        <v>84</v>
      </c>
      <c r="E29" s="869"/>
      <c r="F29" s="869"/>
      <c r="G29" s="869"/>
      <c r="H29" s="869"/>
      <c r="I29" s="869" t="s">
        <v>85</v>
      </c>
      <c r="J29" s="869"/>
      <c r="K29" s="869"/>
      <c r="L29" s="869"/>
      <c r="M29" s="869"/>
      <c r="N29" s="869" t="s">
        <v>86</v>
      </c>
      <c r="O29" s="869"/>
      <c r="P29" s="869"/>
      <c r="Q29" s="869"/>
      <c r="R29" s="869"/>
      <c r="S29" s="869" t="s">
        <v>87</v>
      </c>
      <c r="T29" s="869"/>
      <c r="U29" s="869"/>
      <c r="V29" s="869"/>
      <c r="W29" s="869"/>
    </row>
    <row r="30" spans="2:23" ht="15.75" customHeight="1" x14ac:dyDescent="0.25">
      <c r="B30" s="869"/>
      <c r="C30" s="869"/>
      <c r="D30" s="878" t="s">
        <v>99</v>
      </c>
      <c r="E30" s="879"/>
      <c r="F30" s="879"/>
      <c r="G30" s="879"/>
      <c r="H30" s="879"/>
      <c r="I30" s="878" t="s">
        <v>99</v>
      </c>
      <c r="J30" s="879"/>
      <c r="K30" s="879"/>
      <c r="L30" s="879"/>
      <c r="M30" s="879"/>
      <c r="N30" s="878" t="s">
        <v>99</v>
      </c>
      <c r="O30" s="879"/>
      <c r="P30" s="879"/>
      <c r="Q30" s="879"/>
      <c r="R30" s="879"/>
      <c r="S30" s="878" t="s">
        <v>99</v>
      </c>
      <c r="T30" s="879"/>
      <c r="U30" s="879"/>
      <c r="V30" s="879"/>
      <c r="W30" s="879"/>
    </row>
    <row r="31" spans="2:23" ht="42.75" x14ac:dyDescent="0.25">
      <c r="B31" s="869"/>
      <c r="C31" s="869"/>
      <c r="D31" s="418" t="s">
        <v>301</v>
      </c>
      <c r="E31" s="418" t="s">
        <v>302</v>
      </c>
      <c r="F31" s="418" t="s">
        <v>303</v>
      </c>
      <c r="G31" s="418" t="s">
        <v>341</v>
      </c>
      <c r="H31" s="418" t="s">
        <v>304</v>
      </c>
      <c r="I31" s="418" t="s">
        <v>301</v>
      </c>
      <c r="J31" s="418" t="s">
        <v>302</v>
      </c>
      <c r="K31" s="418" t="s">
        <v>303</v>
      </c>
      <c r="L31" s="418" t="s">
        <v>341</v>
      </c>
      <c r="M31" s="418" t="s">
        <v>304</v>
      </c>
      <c r="N31" s="418" t="s">
        <v>301</v>
      </c>
      <c r="O31" s="418" t="s">
        <v>302</v>
      </c>
      <c r="P31" s="418" t="s">
        <v>303</v>
      </c>
      <c r="Q31" s="418" t="s">
        <v>341</v>
      </c>
      <c r="R31" s="418" t="s">
        <v>304</v>
      </c>
      <c r="S31" s="418" t="s">
        <v>301</v>
      </c>
      <c r="T31" s="418" t="s">
        <v>302</v>
      </c>
      <c r="U31" s="418" t="s">
        <v>303</v>
      </c>
      <c r="V31" s="418" t="s">
        <v>341</v>
      </c>
      <c r="W31" s="418" t="s">
        <v>304</v>
      </c>
    </row>
    <row r="32" spans="2:23" s="470" customFormat="1" ht="28.5" x14ac:dyDescent="0.2">
      <c r="B32" s="412"/>
      <c r="C32" s="412"/>
      <c r="D32" s="507" t="s">
        <v>320</v>
      </c>
      <c r="E32" s="507" t="s">
        <v>321</v>
      </c>
      <c r="F32" s="507" t="s">
        <v>323</v>
      </c>
      <c r="G32" s="507" t="s">
        <v>324</v>
      </c>
      <c r="H32" s="507" t="s">
        <v>673</v>
      </c>
      <c r="I32" s="507" t="s">
        <v>325</v>
      </c>
      <c r="J32" s="507" t="s">
        <v>327</v>
      </c>
      <c r="K32" s="507" t="s">
        <v>328</v>
      </c>
      <c r="L32" s="507" t="s">
        <v>329</v>
      </c>
      <c r="M32" s="507" t="s">
        <v>685</v>
      </c>
      <c r="N32" s="507" t="s">
        <v>686</v>
      </c>
      <c r="O32" s="507" t="s">
        <v>687</v>
      </c>
      <c r="P32" s="507" t="s">
        <v>688</v>
      </c>
      <c r="Q32" s="507" t="s">
        <v>689</v>
      </c>
      <c r="R32" s="507" t="s">
        <v>690</v>
      </c>
      <c r="S32" s="507" t="s">
        <v>691</v>
      </c>
      <c r="T32" s="507" t="s">
        <v>692</v>
      </c>
      <c r="U32" s="507" t="s">
        <v>693</v>
      </c>
      <c r="V32" s="507" t="s">
        <v>694</v>
      </c>
      <c r="W32" s="507" t="s">
        <v>695</v>
      </c>
    </row>
    <row r="33" spans="2:26" s="471" customFormat="1" x14ac:dyDescent="0.25">
      <c r="B33" s="735">
        <v>1</v>
      </c>
      <c r="C33" s="736" t="s">
        <v>712</v>
      </c>
      <c r="D33" s="575">
        <f>W16</f>
        <v>0</v>
      </c>
      <c r="E33" s="482"/>
      <c r="F33" s="482"/>
      <c r="G33" s="491"/>
      <c r="H33" s="575">
        <f>D33+E33-F33-G33</f>
        <v>0</v>
      </c>
      <c r="I33" s="576">
        <f>H33</f>
        <v>0</v>
      </c>
      <c r="J33" s="236"/>
      <c r="K33" s="236"/>
      <c r="L33" s="491"/>
      <c r="M33" s="575">
        <f>I33+J33-K33-L33</f>
        <v>0</v>
      </c>
      <c r="N33" s="576">
        <f>M33</f>
        <v>0</v>
      </c>
      <c r="O33" s="236"/>
      <c r="P33" s="236"/>
      <c r="Q33" s="491"/>
      <c r="R33" s="575">
        <f>N33+O33-P33-Q33</f>
        <v>0</v>
      </c>
      <c r="S33" s="576">
        <f>R33</f>
        <v>0</v>
      </c>
      <c r="T33" s="236"/>
      <c r="U33" s="236"/>
      <c r="V33" s="491"/>
      <c r="W33" s="575">
        <f>S33+T33-U33-V33</f>
        <v>0</v>
      </c>
    </row>
    <row r="34" spans="2:26" s="471" customFormat="1" x14ac:dyDescent="0.25">
      <c r="B34" s="737">
        <v>2</v>
      </c>
      <c r="C34" s="736" t="s">
        <v>713</v>
      </c>
      <c r="D34" s="575">
        <f t="shared" ref="D34:D41" si="8">W17</f>
        <v>0</v>
      </c>
      <c r="E34" s="482"/>
      <c r="F34" s="482"/>
      <c r="G34" s="491"/>
      <c r="H34" s="575">
        <f t="shared" ref="H34:H41" si="9">D34+E34-F34-G34</f>
        <v>0</v>
      </c>
      <c r="I34" s="576">
        <f t="shared" ref="I34:I41" si="10">H34</f>
        <v>0</v>
      </c>
      <c r="J34" s="236"/>
      <c r="K34" s="236"/>
      <c r="L34" s="491"/>
      <c r="M34" s="575">
        <f t="shared" ref="M34:M41" si="11">I34+J34-K34-L34</f>
        <v>0</v>
      </c>
      <c r="N34" s="576">
        <f t="shared" ref="N34:N41" si="12">M34</f>
        <v>0</v>
      </c>
      <c r="O34" s="236"/>
      <c r="P34" s="236"/>
      <c r="Q34" s="491"/>
      <c r="R34" s="575">
        <f t="shared" ref="R34:R41" si="13">N34+O34-P34-Q34</f>
        <v>0</v>
      </c>
      <c r="S34" s="576">
        <f t="shared" ref="S34:S41" si="14">R34</f>
        <v>0</v>
      </c>
      <c r="T34" s="236"/>
      <c r="U34" s="236"/>
      <c r="V34" s="491"/>
      <c r="W34" s="575">
        <f t="shared" ref="W34:W41" si="15">S34+T34-U34-V34</f>
        <v>0</v>
      </c>
    </row>
    <row r="35" spans="2:26" s="471" customFormat="1" x14ac:dyDescent="0.25">
      <c r="B35" s="737">
        <v>3</v>
      </c>
      <c r="C35" s="738" t="s">
        <v>714</v>
      </c>
      <c r="D35" s="575">
        <f t="shared" si="8"/>
        <v>0.13</v>
      </c>
      <c r="E35" s="482"/>
      <c r="F35" s="482"/>
      <c r="G35" s="491"/>
      <c r="H35" s="575">
        <f t="shared" si="9"/>
        <v>0.13</v>
      </c>
      <c r="I35" s="576">
        <f t="shared" si="10"/>
        <v>0.13</v>
      </c>
      <c r="J35" s="236"/>
      <c r="K35" s="236"/>
      <c r="L35" s="491"/>
      <c r="M35" s="575">
        <f t="shared" si="11"/>
        <v>0.13</v>
      </c>
      <c r="N35" s="576">
        <f t="shared" si="12"/>
        <v>0.13</v>
      </c>
      <c r="O35" s="236"/>
      <c r="P35" s="236"/>
      <c r="Q35" s="491"/>
      <c r="R35" s="575">
        <f t="shared" si="13"/>
        <v>0.13</v>
      </c>
      <c r="S35" s="576">
        <f t="shared" si="14"/>
        <v>0.13</v>
      </c>
      <c r="T35" s="236"/>
      <c r="U35" s="236"/>
      <c r="V35" s="491"/>
      <c r="W35" s="575">
        <f t="shared" si="15"/>
        <v>0.13</v>
      </c>
    </row>
    <row r="36" spans="2:26" s="471" customFormat="1" x14ac:dyDescent="0.25">
      <c r="B36" s="737">
        <v>4</v>
      </c>
      <c r="C36" s="736" t="s">
        <v>715</v>
      </c>
      <c r="D36" s="575">
        <f t="shared" si="8"/>
        <v>0</v>
      </c>
      <c r="E36" s="237"/>
      <c r="F36" s="237"/>
      <c r="G36" s="492"/>
      <c r="H36" s="575">
        <f t="shared" si="9"/>
        <v>0</v>
      </c>
      <c r="I36" s="576">
        <f t="shared" si="10"/>
        <v>0</v>
      </c>
      <c r="J36" s="236"/>
      <c r="K36" s="236"/>
      <c r="L36" s="492"/>
      <c r="M36" s="575">
        <f t="shared" si="11"/>
        <v>0</v>
      </c>
      <c r="N36" s="576">
        <f t="shared" si="12"/>
        <v>0</v>
      </c>
      <c r="O36" s="236"/>
      <c r="P36" s="236"/>
      <c r="Q36" s="492"/>
      <c r="R36" s="575">
        <f t="shared" si="13"/>
        <v>0</v>
      </c>
      <c r="S36" s="576">
        <f t="shared" si="14"/>
        <v>0</v>
      </c>
      <c r="T36" s="236"/>
      <c r="U36" s="236"/>
      <c r="V36" s="492"/>
      <c r="W36" s="575">
        <f t="shared" si="15"/>
        <v>0</v>
      </c>
    </row>
    <row r="37" spans="2:26" x14ac:dyDescent="0.25">
      <c r="B37" s="737">
        <v>5</v>
      </c>
      <c r="C37" s="736" t="s">
        <v>716</v>
      </c>
      <c r="D37" s="575">
        <f t="shared" si="8"/>
        <v>0</v>
      </c>
      <c r="E37" s="482"/>
      <c r="F37" s="482"/>
      <c r="G37" s="491"/>
      <c r="H37" s="575">
        <f t="shared" si="9"/>
        <v>0</v>
      </c>
      <c r="I37" s="576">
        <f t="shared" si="10"/>
        <v>0</v>
      </c>
      <c r="J37" s="236"/>
      <c r="K37" s="236"/>
      <c r="L37" s="491"/>
      <c r="M37" s="575">
        <f t="shared" si="11"/>
        <v>0</v>
      </c>
      <c r="N37" s="576">
        <f t="shared" si="12"/>
        <v>0</v>
      </c>
      <c r="O37" s="236"/>
      <c r="P37" s="236"/>
      <c r="Q37" s="491"/>
      <c r="R37" s="575">
        <f t="shared" si="13"/>
        <v>0</v>
      </c>
      <c r="S37" s="576">
        <f t="shared" si="14"/>
        <v>0</v>
      </c>
      <c r="T37" s="236"/>
      <c r="U37" s="236"/>
      <c r="V37" s="491"/>
      <c r="W37" s="575">
        <f t="shared" si="15"/>
        <v>0</v>
      </c>
    </row>
    <row r="38" spans="2:26" x14ac:dyDescent="0.25">
      <c r="B38" s="737">
        <v>6</v>
      </c>
      <c r="C38" s="736" t="s">
        <v>717</v>
      </c>
      <c r="D38" s="575">
        <f t="shared" si="8"/>
        <v>712.4799999999999</v>
      </c>
      <c r="E38" s="482"/>
      <c r="F38" s="482"/>
      <c r="G38" s="491"/>
      <c r="H38" s="575">
        <f t="shared" si="9"/>
        <v>712.4799999999999</v>
      </c>
      <c r="I38" s="576">
        <f t="shared" si="10"/>
        <v>712.4799999999999</v>
      </c>
      <c r="J38" s="236"/>
      <c r="K38" s="236"/>
      <c r="L38" s="491"/>
      <c r="M38" s="575">
        <f t="shared" si="11"/>
        <v>712.4799999999999</v>
      </c>
      <c r="N38" s="576">
        <f t="shared" si="12"/>
        <v>712.4799999999999</v>
      </c>
      <c r="O38" s="236"/>
      <c r="P38" s="236"/>
      <c r="Q38" s="491"/>
      <c r="R38" s="575">
        <f t="shared" si="13"/>
        <v>712.4799999999999</v>
      </c>
      <c r="S38" s="576">
        <f t="shared" si="14"/>
        <v>712.4799999999999</v>
      </c>
      <c r="T38" s="236"/>
      <c r="U38" s="236"/>
      <c r="V38" s="491"/>
      <c r="W38" s="575">
        <f t="shared" si="15"/>
        <v>712.4799999999999</v>
      </c>
    </row>
    <row r="39" spans="2:26" x14ac:dyDescent="0.25">
      <c r="B39" s="737">
        <v>7</v>
      </c>
      <c r="C39" s="736" t="s">
        <v>718</v>
      </c>
      <c r="D39" s="575">
        <f t="shared" si="8"/>
        <v>0.2</v>
      </c>
      <c r="E39" s="482"/>
      <c r="F39" s="482"/>
      <c r="G39" s="491"/>
      <c r="H39" s="575">
        <f t="shared" si="9"/>
        <v>0.2</v>
      </c>
      <c r="I39" s="576">
        <f t="shared" si="10"/>
        <v>0.2</v>
      </c>
      <c r="J39" s="236"/>
      <c r="K39" s="236"/>
      <c r="L39" s="491"/>
      <c r="M39" s="575">
        <f t="shared" si="11"/>
        <v>0.2</v>
      </c>
      <c r="N39" s="576">
        <f t="shared" si="12"/>
        <v>0.2</v>
      </c>
      <c r="O39" s="236"/>
      <c r="P39" s="236"/>
      <c r="Q39" s="491"/>
      <c r="R39" s="575">
        <f t="shared" si="13"/>
        <v>0.2</v>
      </c>
      <c r="S39" s="576">
        <f t="shared" si="14"/>
        <v>0.2</v>
      </c>
      <c r="T39" s="236"/>
      <c r="U39" s="236"/>
      <c r="V39" s="491"/>
      <c r="W39" s="575">
        <f t="shared" si="15"/>
        <v>0.2</v>
      </c>
    </row>
    <row r="40" spans="2:26" x14ac:dyDescent="0.25">
      <c r="B40" s="737">
        <v>8</v>
      </c>
      <c r="C40" s="736" t="s">
        <v>719</v>
      </c>
      <c r="D40" s="575">
        <f t="shared" si="8"/>
        <v>0.42000000000000004</v>
      </c>
      <c r="E40" s="483"/>
      <c r="F40" s="483"/>
      <c r="G40" s="493"/>
      <c r="H40" s="575">
        <f t="shared" si="9"/>
        <v>0.42000000000000004</v>
      </c>
      <c r="I40" s="576">
        <f t="shared" si="10"/>
        <v>0.42000000000000004</v>
      </c>
      <c r="J40" s="484"/>
      <c r="K40" s="484"/>
      <c r="L40" s="493"/>
      <c r="M40" s="575">
        <f t="shared" si="11"/>
        <v>0.42000000000000004</v>
      </c>
      <c r="N40" s="576">
        <f t="shared" si="12"/>
        <v>0.42000000000000004</v>
      </c>
      <c r="O40" s="484"/>
      <c r="P40" s="484"/>
      <c r="Q40" s="493"/>
      <c r="R40" s="575">
        <f t="shared" si="13"/>
        <v>0.42000000000000004</v>
      </c>
      <c r="S40" s="576">
        <f t="shared" si="14"/>
        <v>0.42000000000000004</v>
      </c>
      <c r="T40" s="484"/>
      <c r="U40" s="484"/>
      <c r="V40" s="493"/>
      <c r="W40" s="575">
        <f t="shared" si="15"/>
        <v>0.42000000000000004</v>
      </c>
    </row>
    <row r="41" spans="2:26" ht="18" x14ac:dyDescent="0.25">
      <c r="B41" s="485"/>
      <c r="C41" s="486" t="s">
        <v>176</v>
      </c>
      <c r="D41" s="575">
        <f t="shared" si="8"/>
        <v>713.2299999999999</v>
      </c>
      <c r="E41" s="486"/>
      <c r="F41" s="486"/>
      <c r="G41" s="494"/>
      <c r="H41" s="575">
        <f t="shared" si="9"/>
        <v>713.2299999999999</v>
      </c>
      <c r="I41" s="576">
        <f t="shared" si="10"/>
        <v>713.2299999999999</v>
      </c>
      <c r="J41" s="485"/>
      <c r="K41" s="485"/>
      <c r="L41" s="494"/>
      <c r="M41" s="575">
        <f t="shared" si="11"/>
        <v>713.2299999999999</v>
      </c>
      <c r="N41" s="576">
        <f t="shared" si="12"/>
        <v>713.2299999999999</v>
      </c>
      <c r="O41" s="485"/>
      <c r="P41" s="485"/>
      <c r="Q41" s="494"/>
      <c r="R41" s="575">
        <f t="shared" si="13"/>
        <v>713.2299999999999</v>
      </c>
      <c r="S41" s="576">
        <f t="shared" si="14"/>
        <v>713.2299999999999</v>
      </c>
      <c r="T41" s="485"/>
      <c r="U41" s="485"/>
      <c r="V41" s="494"/>
      <c r="W41" s="575">
        <f t="shared" si="15"/>
        <v>713.2299999999999</v>
      </c>
    </row>
    <row r="42" spans="2:26" ht="18" x14ac:dyDescent="0.25">
      <c r="B42" s="487"/>
      <c r="C42" s="487"/>
      <c r="D42" s="487"/>
      <c r="E42" s="487"/>
      <c r="F42" s="487"/>
      <c r="G42" s="487"/>
      <c r="H42" s="487"/>
      <c r="I42" s="487"/>
      <c r="J42" s="487"/>
      <c r="K42" s="487"/>
      <c r="L42" s="487"/>
      <c r="M42" s="487"/>
      <c r="N42" s="487"/>
      <c r="O42" s="487"/>
      <c r="X42" s="487"/>
      <c r="Y42" s="487"/>
      <c r="Z42" s="487"/>
    </row>
    <row r="43" spans="2:26" ht="18" x14ac:dyDescent="0.25">
      <c r="B43" s="487"/>
      <c r="C43" s="487"/>
      <c r="D43" s="487"/>
      <c r="E43" s="487"/>
      <c r="F43" s="487"/>
      <c r="G43" s="487"/>
      <c r="H43" s="487"/>
      <c r="I43" s="487"/>
      <c r="J43" s="487"/>
      <c r="K43" s="487"/>
      <c r="L43" s="487"/>
      <c r="M43" s="487"/>
      <c r="N43" s="487"/>
      <c r="O43" s="487"/>
    </row>
    <row r="44" spans="2:26" ht="18" x14ac:dyDescent="0.25">
      <c r="X44" s="487"/>
      <c r="Y44" s="487"/>
      <c r="Z44" s="487"/>
    </row>
    <row r="45" spans="2:26" x14ac:dyDescent="0.25">
      <c r="B45" s="281" t="s">
        <v>331</v>
      </c>
    </row>
    <row r="46" spans="2:26" x14ac:dyDescent="0.25">
      <c r="B46" s="281"/>
    </row>
    <row r="47" spans="2:26" x14ac:dyDescent="0.25">
      <c r="J47" s="471"/>
      <c r="M47" s="471"/>
      <c r="N47" s="471"/>
      <c r="R47" s="233" t="s">
        <v>69</v>
      </c>
    </row>
    <row r="48" spans="2:26" ht="15" customHeight="1" x14ac:dyDescent="0.25">
      <c r="B48" s="869" t="s">
        <v>1</v>
      </c>
      <c r="C48" s="869" t="s">
        <v>70</v>
      </c>
      <c r="D48" s="878" t="s">
        <v>71</v>
      </c>
      <c r="E48" s="878"/>
      <c r="F48" s="878"/>
      <c r="G48" s="878"/>
      <c r="H48" s="878"/>
      <c r="I48" s="878" t="s">
        <v>72</v>
      </c>
      <c r="J48" s="878"/>
      <c r="K48" s="878"/>
      <c r="L48" s="878"/>
      <c r="M48" s="878"/>
      <c r="N48" s="869" t="s">
        <v>73</v>
      </c>
      <c r="O48" s="869"/>
      <c r="P48" s="869"/>
      <c r="Q48" s="869"/>
      <c r="R48" s="869"/>
      <c r="S48" s="869" t="s">
        <v>83</v>
      </c>
      <c r="T48" s="869"/>
      <c r="U48" s="869"/>
      <c r="V48" s="869"/>
      <c r="W48" s="869"/>
    </row>
    <row r="49" spans="2:38" x14ac:dyDescent="0.25">
      <c r="B49" s="869"/>
      <c r="C49" s="869"/>
      <c r="D49" s="878" t="s">
        <v>130</v>
      </c>
      <c r="E49" s="884"/>
      <c r="F49" s="884"/>
      <c r="G49" s="884"/>
      <c r="H49" s="884"/>
      <c r="I49" s="878" t="s">
        <v>130</v>
      </c>
      <c r="J49" s="884"/>
      <c r="K49" s="884"/>
      <c r="L49" s="884"/>
      <c r="M49" s="884"/>
      <c r="N49" s="878" t="s">
        <v>131</v>
      </c>
      <c r="O49" s="884"/>
      <c r="P49" s="884"/>
      <c r="Q49" s="884"/>
      <c r="R49" s="884"/>
      <c r="S49" s="878" t="s">
        <v>99</v>
      </c>
      <c r="T49" s="884"/>
      <c r="U49" s="884"/>
      <c r="V49" s="884"/>
      <c r="W49" s="884"/>
    </row>
    <row r="50" spans="2:38" ht="57" x14ac:dyDescent="0.25">
      <c r="B50" s="869"/>
      <c r="C50" s="869"/>
      <c r="D50" s="418" t="s">
        <v>333</v>
      </c>
      <c r="E50" s="418" t="s">
        <v>302</v>
      </c>
      <c r="F50" s="420" t="s">
        <v>334</v>
      </c>
      <c r="G50" s="418" t="s">
        <v>341</v>
      </c>
      <c r="H50" s="418" t="s">
        <v>335</v>
      </c>
      <c r="I50" s="418" t="s">
        <v>333</v>
      </c>
      <c r="J50" s="418" t="s">
        <v>302</v>
      </c>
      <c r="K50" s="420" t="s">
        <v>334</v>
      </c>
      <c r="L50" s="418" t="s">
        <v>341</v>
      </c>
      <c r="M50" s="418" t="s">
        <v>335</v>
      </c>
      <c r="N50" s="418" t="s">
        <v>333</v>
      </c>
      <c r="O50" s="418" t="s">
        <v>302</v>
      </c>
      <c r="P50" s="420" t="s">
        <v>334</v>
      </c>
      <c r="Q50" s="418" t="s">
        <v>341</v>
      </c>
      <c r="R50" s="418" t="s">
        <v>335</v>
      </c>
      <c r="S50" s="418" t="s">
        <v>333</v>
      </c>
      <c r="T50" s="418" t="s">
        <v>302</v>
      </c>
      <c r="U50" s="420" t="s">
        <v>334</v>
      </c>
      <c r="V50" s="418" t="s">
        <v>341</v>
      </c>
      <c r="W50" s="418" t="s">
        <v>335</v>
      </c>
    </row>
    <row r="51" spans="2:38" ht="28.5" x14ac:dyDescent="0.25">
      <c r="B51" s="412"/>
      <c r="C51" s="412"/>
      <c r="D51" s="507" t="s">
        <v>88</v>
      </c>
      <c r="E51" s="507" t="s">
        <v>89</v>
      </c>
      <c r="F51" s="507" t="s">
        <v>187</v>
      </c>
      <c r="G51" s="507" t="s">
        <v>91</v>
      </c>
      <c r="H51" s="507" t="s">
        <v>342</v>
      </c>
      <c r="I51" s="507" t="s">
        <v>92</v>
      </c>
      <c r="J51" s="507" t="s">
        <v>306</v>
      </c>
      <c r="K51" s="507" t="s">
        <v>94</v>
      </c>
      <c r="L51" s="507" t="s">
        <v>95</v>
      </c>
      <c r="M51" s="507" t="s">
        <v>670</v>
      </c>
      <c r="N51" s="507" t="s">
        <v>308</v>
      </c>
      <c r="O51" s="507" t="s">
        <v>310</v>
      </c>
      <c r="P51" s="507" t="s">
        <v>311</v>
      </c>
      <c r="Q51" s="507" t="s">
        <v>312</v>
      </c>
      <c r="R51" s="507" t="s">
        <v>671</v>
      </c>
      <c r="S51" s="507" t="s">
        <v>315</v>
      </c>
      <c r="T51" s="507" t="s">
        <v>316</v>
      </c>
      <c r="U51" s="507" t="s">
        <v>317</v>
      </c>
      <c r="V51" s="507" t="s">
        <v>319</v>
      </c>
      <c r="W51" s="507" t="s">
        <v>672</v>
      </c>
    </row>
    <row r="52" spans="2:38" x14ac:dyDescent="0.25">
      <c r="B52" s="735">
        <v>1</v>
      </c>
      <c r="C52" s="736" t="s">
        <v>712</v>
      </c>
      <c r="D52" s="566">
        <v>0</v>
      </c>
      <c r="E52" s="566">
        <v>0</v>
      </c>
      <c r="F52" s="482"/>
      <c r="G52" s="491"/>
      <c r="H52" s="482"/>
      <c r="I52" s="236"/>
      <c r="J52" s="566">
        <v>0</v>
      </c>
      <c r="K52" s="236"/>
      <c r="L52" s="491"/>
      <c r="M52" s="482"/>
      <c r="N52" s="236"/>
      <c r="O52" s="566">
        <v>0</v>
      </c>
      <c r="P52" s="236"/>
      <c r="Q52" s="491"/>
      <c r="R52" s="482"/>
      <c r="S52" s="236"/>
      <c r="T52" s="566">
        <v>0</v>
      </c>
      <c r="U52" s="236"/>
      <c r="V52" s="491"/>
      <c r="W52" s="566"/>
    </row>
    <row r="53" spans="2:38" x14ac:dyDescent="0.25">
      <c r="B53" s="737">
        <v>2</v>
      </c>
      <c r="C53" s="736" t="s">
        <v>713</v>
      </c>
      <c r="D53" s="566">
        <v>0</v>
      </c>
      <c r="E53" s="566">
        <v>0</v>
      </c>
      <c r="F53" s="566"/>
      <c r="G53" s="577"/>
      <c r="H53" s="566">
        <f>D53+E53-F53-G53</f>
        <v>0</v>
      </c>
      <c r="I53" s="538">
        <f>H53</f>
        <v>0</v>
      </c>
      <c r="J53" s="566">
        <v>0</v>
      </c>
      <c r="K53" s="538"/>
      <c r="L53" s="577"/>
      <c r="M53" s="566">
        <f>I53+J53-K53-L53</f>
        <v>0</v>
      </c>
      <c r="N53" s="538">
        <f>M53</f>
        <v>0</v>
      </c>
      <c r="O53" s="566">
        <v>0</v>
      </c>
      <c r="P53" s="538"/>
      <c r="Q53" s="577"/>
      <c r="R53" s="566">
        <f>N53+O53-P53-Q53</f>
        <v>0</v>
      </c>
      <c r="S53" s="538">
        <f>R53</f>
        <v>0</v>
      </c>
      <c r="T53" s="566">
        <v>0</v>
      </c>
      <c r="U53" s="538"/>
      <c r="V53" s="577"/>
      <c r="W53" s="566">
        <f>S53+T53-U53-V53</f>
        <v>0</v>
      </c>
    </row>
    <row r="54" spans="2:38" x14ac:dyDescent="0.25">
      <c r="B54" s="737">
        <v>3</v>
      </c>
      <c r="C54" s="738" t="s">
        <v>714</v>
      </c>
      <c r="D54" s="566">
        <v>0</v>
      </c>
      <c r="E54" s="566">
        <v>0</v>
      </c>
      <c r="F54" s="566"/>
      <c r="G54" s="577"/>
      <c r="H54" s="566">
        <f t="shared" ref="H54:H59" si="16">D54+E54-F54-G54</f>
        <v>0</v>
      </c>
      <c r="I54" s="538">
        <f t="shared" ref="I54:I59" si="17">H54</f>
        <v>0</v>
      </c>
      <c r="J54" s="566">
        <v>0</v>
      </c>
      <c r="K54" s="538"/>
      <c r="L54" s="577"/>
      <c r="M54" s="566">
        <f t="shared" ref="M54:M59" si="18">I54+J54-K54-L54</f>
        <v>0</v>
      </c>
      <c r="N54" s="538">
        <f t="shared" ref="N54:N59" si="19">M54</f>
        <v>0</v>
      </c>
      <c r="O54" s="566">
        <v>0</v>
      </c>
      <c r="P54" s="538"/>
      <c r="Q54" s="577"/>
      <c r="R54" s="566">
        <f t="shared" ref="R54:R59" si="20">N54+O54-P54-Q54</f>
        <v>0</v>
      </c>
      <c r="S54" s="538">
        <f t="shared" ref="S54:S59" si="21">R54</f>
        <v>0</v>
      </c>
      <c r="T54" s="566">
        <v>0</v>
      </c>
      <c r="U54" s="538"/>
      <c r="V54" s="577"/>
      <c r="W54" s="566">
        <f t="shared" ref="W54:W59" si="22">S54+T54-U54-V54</f>
        <v>0</v>
      </c>
    </row>
    <row r="55" spans="2:38" x14ac:dyDescent="0.25">
      <c r="B55" s="737">
        <v>4</v>
      </c>
      <c r="C55" s="736" t="s">
        <v>715</v>
      </c>
      <c r="D55" s="566">
        <v>0</v>
      </c>
      <c r="E55" s="566">
        <v>0</v>
      </c>
      <c r="F55" s="566"/>
      <c r="G55" s="577"/>
      <c r="H55" s="566">
        <f t="shared" si="16"/>
        <v>0</v>
      </c>
      <c r="I55" s="538">
        <f t="shared" si="17"/>
        <v>0</v>
      </c>
      <c r="J55" s="566">
        <v>0</v>
      </c>
      <c r="K55" s="538"/>
      <c r="L55" s="577"/>
      <c r="M55" s="566">
        <f t="shared" si="18"/>
        <v>0</v>
      </c>
      <c r="N55" s="538">
        <f t="shared" si="19"/>
        <v>0</v>
      </c>
      <c r="O55" s="566">
        <v>0</v>
      </c>
      <c r="P55" s="538"/>
      <c r="Q55" s="577"/>
      <c r="R55" s="566">
        <f t="shared" si="20"/>
        <v>0</v>
      </c>
      <c r="S55" s="538">
        <f t="shared" si="21"/>
        <v>0</v>
      </c>
      <c r="T55" s="566">
        <v>0</v>
      </c>
      <c r="U55" s="538"/>
      <c r="V55" s="577"/>
      <c r="W55" s="566">
        <f t="shared" si="22"/>
        <v>0</v>
      </c>
    </row>
    <row r="56" spans="2:38" x14ac:dyDescent="0.25">
      <c r="B56" s="737">
        <v>5</v>
      </c>
      <c r="C56" s="736" t="s">
        <v>716</v>
      </c>
      <c r="D56" s="566">
        <v>0</v>
      </c>
      <c r="E56" s="566">
        <v>0</v>
      </c>
      <c r="F56" s="566"/>
      <c r="G56" s="578"/>
      <c r="H56" s="566">
        <f t="shared" si="16"/>
        <v>0</v>
      </c>
      <c r="I56" s="538">
        <f t="shared" si="17"/>
        <v>0</v>
      </c>
      <c r="J56" s="566">
        <v>0</v>
      </c>
      <c r="K56" s="538"/>
      <c r="L56" s="578"/>
      <c r="M56" s="566">
        <f t="shared" si="18"/>
        <v>0</v>
      </c>
      <c r="N56" s="538">
        <f t="shared" si="19"/>
        <v>0</v>
      </c>
      <c r="O56" s="566">
        <v>0</v>
      </c>
      <c r="P56" s="538"/>
      <c r="Q56" s="578"/>
      <c r="R56" s="566">
        <f t="shared" si="20"/>
        <v>0</v>
      </c>
      <c r="S56" s="538">
        <f t="shared" si="21"/>
        <v>0</v>
      </c>
      <c r="T56" s="566">
        <v>0</v>
      </c>
      <c r="U56" s="538"/>
      <c r="V56" s="578"/>
      <c r="W56" s="566">
        <f t="shared" si="22"/>
        <v>0</v>
      </c>
    </row>
    <row r="57" spans="2:38" x14ac:dyDescent="0.25">
      <c r="B57" s="737">
        <v>6</v>
      </c>
      <c r="C57" s="736" t="s">
        <v>717</v>
      </c>
      <c r="D57" s="566">
        <v>359.52759281095888</v>
      </c>
      <c r="E57" s="566">
        <f>'F15'!P84</f>
        <v>37.617359999999998</v>
      </c>
      <c r="F57" s="566"/>
      <c r="G57" s="577"/>
      <c r="H57" s="566">
        <f t="shared" si="16"/>
        <v>397.1449528109589</v>
      </c>
      <c r="I57" s="538">
        <f t="shared" si="17"/>
        <v>397.1449528109589</v>
      </c>
      <c r="J57" s="566">
        <f>'F15'!Q84</f>
        <v>37.618943999999999</v>
      </c>
      <c r="K57" s="538"/>
      <c r="L57" s="577"/>
      <c r="M57" s="566">
        <f t="shared" si="18"/>
        <v>434.7638968109589</v>
      </c>
      <c r="N57" s="538">
        <f t="shared" si="19"/>
        <v>434.7638968109589</v>
      </c>
      <c r="O57" s="566">
        <f>'F15'!R84</f>
        <v>37.618943999999999</v>
      </c>
      <c r="P57" s="538"/>
      <c r="Q57" s="577"/>
      <c r="R57" s="566">
        <f t="shared" si="20"/>
        <v>472.3828408109589</v>
      </c>
      <c r="S57" s="538">
        <f t="shared" si="21"/>
        <v>472.3828408109589</v>
      </c>
      <c r="T57" s="566">
        <f>'F15'!S84</f>
        <v>37.618943999999999</v>
      </c>
      <c r="U57" s="538"/>
      <c r="V57" s="577"/>
      <c r="W57" s="566">
        <f t="shared" si="22"/>
        <v>510.0017848109589</v>
      </c>
    </row>
    <row r="58" spans="2:38" x14ac:dyDescent="0.25">
      <c r="B58" s="737">
        <v>7</v>
      </c>
      <c r="C58" s="736" t="s">
        <v>718</v>
      </c>
      <c r="D58" s="566">
        <v>7.4999999999999997E-2</v>
      </c>
      <c r="E58" s="566">
        <f>'F15'!P107</f>
        <v>0.03</v>
      </c>
      <c r="F58" s="566"/>
      <c r="G58" s="577"/>
      <c r="H58" s="566">
        <f t="shared" si="16"/>
        <v>0.105</v>
      </c>
      <c r="I58" s="538">
        <f t="shared" si="17"/>
        <v>0.105</v>
      </c>
      <c r="J58" s="566">
        <f>'F15'!Q107</f>
        <v>0.03</v>
      </c>
      <c r="K58" s="538"/>
      <c r="L58" s="577"/>
      <c r="M58" s="566">
        <f t="shared" si="18"/>
        <v>0.13500000000000001</v>
      </c>
      <c r="N58" s="538">
        <f t="shared" si="19"/>
        <v>0.13500000000000001</v>
      </c>
      <c r="O58" s="566">
        <f>'F15'!R107</f>
        <v>0.03</v>
      </c>
      <c r="P58" s="538"/>
      <c r="Q58" s="577"/>
      <c r="R58" s="566">
        <f t="shared" si="20"/>
        <v>0.16500000000000001</v>
      </c>
      <c r="S58" s="538">
        <f t="shared" si="21"/>
        <v>0.16500000000000001</v>
      </c>
      <c r="T58" s="566">
        <f>'F15'!S107</f>
        <v>1.5000000000000013E-2</v>
      </c>
      <c r="U58" s="538"/>
      <c r="V58" s="577"/>
      <c r="W58" s="566">
        <f t="shared" si="22"/>
        <v>0.18000000000000002</v>
      </c>
    </row>
    <row r="59" spans="2:38" x14ac:dyDescent="0.25">
      <c r="B59" s="737">
        <v>8</v>
      </c>
      <c r="C59" s="736" t="s">
        <v>719</v>
      </c>
      <c r="D59" s="566">
        <v>0.309</v>
      </c>
      <c r="E59" s="566">
        <f>'F15'!P62</f>
        <v>0.10600000000000004</v>
      </c>
      <c r="F59" s="536"/>
      <c r="G59" s="577"/>
      <c r="H59" s="566">
        <f t="shared" si="16"/>
        <v>0.41500000000000004</v>
      </c>
      <c r="I59" s="538">
        <f t="shared" si="17"/>
        <v>0.41500000000000004</v>
      </c>
      <c r="J59" s="566">
        <f>'F15'!Q62</f>
        <v>4.9999999999999992E-3</v>
      </c>
      <c r="K59" s="579"/>
      <c r="L59" s="577"/>
      <c r="M59" s="566">
        <f t="shared" si="18"/>
        <v>0.42000000000000004</v>
      </c>
      <c r="N59" s="538">
        <f t="shared" si="19"/>
        <v>0.42000000000000004</v>
      </c>
      <c r="O59" s="566">
        <f>'F15'!R62</f>
        <v>0</v>
      </c>
      <c r="P59" s="579"/>
      <c r="Q59" s="577"/>
      <c r="R59" s="566">
        <f t="shared" si="20"/>
        <v>0.42000000000000004</v>
      </c>
      <c r="S59" s="538">
        <f t="shared" si="21"/>
        <v>0.42000000000000004</v>
      </c>
      <c r="T59" s="566">
        <f>'F15'!S62</f>
        <v>0</v>
      </c>
      <c r="U59" s="538"/>
      <c r="V59" s="577"/>
      <c r="W59" s="566">
        <f t="shared" si="22"/>
        <v>0.42000000000000004</v>
      </c>
    </row>
    <row r="60" spans="2:38" ht="18" x14ac:dyDescent="0.25">
      <c r="B60" s="485"/>
      <c r="C60" s="486" t="s">
        <v>176</v>
      </c>
      <c r="D60" s="570">
        <f>SUM(D52:D59)</f>
        <v>359.91159281095889</v>
      </c>
      <c r="E60" s="570">
        <f t="shared" ref="E60:W60" si="23">SUM(E52:E59)</f>
        <v>37.753360000000001</v>
      </c>
      <c r="F60" s="570">
        <f t="shared" si="23"/>
        <v>0</v>
      </c>
      <c r="G60" s="570">
        <f t="shared" si="23"/>
        <v>0</v>
      </c>
      <c r="H60" s="570">
        <f t="shared" si="23"/>
        <v>397.66495281095894</v>
      </c>
      <c r="I60" s="570">
        <f t="shared" si="23"/>
        <v>397.66495281095894</v>
      </c>
      <c r="J60" s="570">
        <f t="shared" si="23"/>
        <v>37.653944000000003</v>
      </c>
      <c r="K60" s="570">
        <f t="shared" si="23"/>
        <v>0</v>
      </c>
      <c r="L60" s="570">
        <f t="shared" si="23"/>
        <v>0</v>
      </c>
      <c r="M60" s="570">
        <f t="shared" ref="M60" si="24">SUM(M52:M59)</f>
        <v>435.3188968109589</v>
      </c>
      <c r="N60" s="570">
        <f t="shared" ref="N60" si="25">SUM(N52:N59)</f>
        <v>435.3188968109589</v>
      </c>
      <c r="O60" s="570">
        <f t="shared" si="23"/>
        <v>37.648944</v>
      </c>
      <c r="P60" s="570">
        <f t="shared" si="23"/>
        <v>0</v>
      </c>
      <c r="Q60" s="570">
        <f t="shared" si="23"/>
        <v>0</v>
      </c>
      <c r="R60" s="570">
        <f t="shared" ref="R60" si="26">SUM(R52:R59)</f>
        <v>472.96784081095893</v>
      </c>
      <c r="S60" s="570">
        <f t="shared" ref="S60" si="27">SUM(S52:S59)</f>
        <v>472.96784081095893</v>
      </c>
      <c r="T60" s="570">
        <f t="shared" si="23"/>
        <v>37.633944</v>
      </c>
      <c r="U60" s="570">
        <f t="shared" si="23"/>
        <v>0</v>
      </c>
      <c r="V60" s="570">
        <f t="shared" si="23"/>
        <v>0</v>
      </c>
      <c r="W60" s="570">
        <f t="shared" si="23"/>
        <v>510.60178481095892</v>
      </c>
    </row>
    <row r="61" spans="2:38" ht="18" x14ac:dyDescent="0.25">
      <c r="B61" s="487"/>
      <c r="C61" s="488"/>
      <c r="D61" s="488"/>
      <c r="E61" s="488"/>
      <c r="F61" s="488"/>
      <c r="G61" s="488"/>
      <c r="H61" s="488"/>
      <c r="I61" s="487"/>
      <c r="J61" s="487"/>
      <c r="K61" s="487"/>
      <c r="L61" s="487"/>
      <c r="M61" s="487"/>
      <c r="N61" s="487"/>
      <c r="O61" s="487"/>
      <c r="P61" s="487"/>
      <c r="Q61" s="487"/>
      <c r="R61" s="487"/>
      <c r="T61" s="489"/>
      <c r="U61" s="489"/>
      <c r="V61" s="489"/>
    </row>
    <row r="62" spans="2:38" ht="18" x14ac:dyDescent="0.25">
      <c r="B62" s="464" t="s">
        <v>336</v>
      </c>
      <c r="C62" s="465"/>
      <c r="D62" s="465"/>
      <c r="E62" s="465"/>
      <c r="F62" s="465"/>
      <c r="G62" s="465"/>
      <c r="H62" s="465"/>
      <c r="I62" s="490"/>
      <c r="J62" s="490"/>
      <c r="K62" s="487"/>
      <c r="L62" s="487"/>
      <c r="M62" s="487"/>
      <c r="N62" s="487"/>
      <c r="O62" s="487"/>
      <c r="P62" s="487"/>
      <c r="Q62" s="487"/>
      <c r="R62" s="487"/>
      <c r="T62" s="489"/>
      <c r="U62" s="489"/>
      <c r="V62" s="489"/>
      <c r="X62" s="487"/>
      <c r="Y62" s="487"/>
      <c r="Z62" s="487"/>
      <c r="AA62" s="487"/>
      <c r="AB62" s="487"/>
      <c r="AC62" s="487"/>
      <c r="AD62" s="487"/>
      <c r="AE62" s="487"/>
      <c r="AF62" s="487"/>
      <c r="AG62" s="487"/>
      <c r="AH62" s="487"/>
      <c r="AI62" s="487"/>
      <c r="AJ62" s="487"/>
      <c r="AK62" s="487"/>
      <c r="AL62" s="487"/>
    </row>
    <row r="63" spans="2:38" ht="18" x14ac:dyDescent="0.25">
      <c r="B63" s="464" t="s">
        <v>337</v>
      </c>
      <c r="C63" s="465"/>
      <c r="D63" s="465"/>
      <c r="E63" s="465"/>
      <c r="F63" s="465"/>
      <c r="G63" s="465"/>
      <c r="H63" s="465"/>
      <c r="I63" s="490"/>
      <c r="J63" s="490"/>
      <c r="K63" s="487"/>
      <c r="L63" s="487"/>
      <c r="M63" s="487"/>
      <c r="N63" s="487"/>
      <c r="O63" s="487"/>
      <c r="P63" s="487"/>
      <c r="Q63" s="487"/>
      <c r="R63" s="487"/>
      <c r="T63" s="489"/>
      <c r="U63" s="489"/>
      <c r="V63" s="489"/>
      <c r="X63" s="487"/>
      <c r="Y63" s="487"/>
      <c r="Z63" s="487"/>
      <c r="AA63" s="487"/>
      <c r="AB63" s="487"/>
      <c r="AC63" s="487"/>
      <c r="AD63" s="487"/>
      <c r="AE63" s="487"/>
      <c r="AF63" s="487"/>
      <c r="AG63" s="487"/>
      <c r="AH63" s="487"/>
      <c r="AI63" s="487"/>
      <c r="AJ63" s="487"/>
      <c r="AK63" s="487"/>
      <c r="AL63" s="487"/>
    </row>
    <row r="64" spans="2:38" ht="18" x14ac:dyDescent="0.25">
      <c r="B64" s="487"/>
      <c r="C64" s="488"/>
      <c r="D64" s="488"/>
      <c r="E64" s="488"/>
      <c r="F64" s="488"/>
      <c r="G64" s="488"/>
      <c r="H64" s="488"/>
      <c r="I64" s="487"/>
      <c r="J64" s="487"/>
      <c r="K64" s="487"/>
      <c r="L64" s="487"/>
      <c r="M64" s="487"/>
      <c r="N64" s="487"/>
      <c r="O64" s="487"/>
      <c r="P64" s="487"/>
      <c r="Q64" s="487"/>
      <c r="R64" s="487"/>
      <c r="S64" s="487"/>
      <c r="T64" s="487"/>
      <c r="U64" s="487"/>
      <c r="V64" s="487"/>
      <c r="W64" s="487"/>
      <c r="X64" s="487"/>
      <c r="Y64" s="487"/>
      <c r="Z64" s="487"/>
      <c r="AA64" s="487"/>
      <c r="AB64" s="487"/>
      <c r="AC64" s="487"/>
      <c r="AD64" s="487"/>
      <c r="AE64" s="487"/>
      <c r="AF64" s="487"/>
      <c r="AG64" s="487"/>
      <c r="AH64" s="487"/>
      <c r="AI64" s="487"/>
      <c r="AJ64" s="487"/>
      <c r="AK64" s="487"/>
      <c r="AL64" s="487"/>
    </row>
    <row r="65" spans="2:23" ht="15" customHeight="1" x14ac:dyDescent="0.25">
      <c r="B65" s="487"/>
      <c r="C65" s="488"/>
      <c r="D65" s="488"/>
      <c r="E65" s="488"/>
      <c r="F65" s="488"/>
      <c r="G65" s="488"/>
      <c r="H65" s="488"/>
      <c r="I65" s="487"/>
      <c r="J65" s="487"/>
      <c r="K65" s="487"/>
      <c r="L65" s="487"/>
      <c r="M65" s="487"/>
      <c r="N65" s="487"/>
      <c r="O65" s="487"/>
      <c r="P65" s="487"/>
      <c r="Q65" s="487"/>
      <c r="R65" s="233" t="s">
        <v>69</v>
      </c>
      <c r="S65" s="487"/>
      <c r="T65" s="487"/>
      <c r="U65" s="487"/>
      <c r="V65" s="487"/>
      <c r="W65" s="487"/>
    </row>
    <row r="66" spans="2:23" x14ac:dyDescent="0.25">
      <c r="B66" s="869" t="s">
        <v>1</v>
      </c>
      <c r="C66" s="869" t="s">
        <v>70</v>
      </c>
      <c r="D66" s="869" t="s">
        <v>84</v>
      </c>
      <c r="E66" s="869"/>
      <c r="F66" s="869"/>
      <c r="G66" s="869"/>
      <c r="H66" s="869"/>
      <c r="I66" s="869" t="s">
        <v>85</v>
      </c>
      <c r="J66" s="869"/>
      <c r="K66" s="869"/>
      <c r="L66" s="869"/>
      <c r="M66" s="869"/>
      <c r="N66" s="869" t="s">
        <v>86</v>
      </c>
      <c r="O66" s="869"/>
      <c r="P66" s="869"/>
      <c r="Q66" s="869"/>
      <c r="R66" s="869"/>
      <c r="S66" s="869" t="s">
        <v>87</v>
      </c>
      <c r="T66" s="869"/>
      <c r="U66" s="869"/>
      <c r="V66" s="869"/>
      <c r="W66" s="869"/>
    </row>
    <row r="67" spans="2:23" x14ac:dyDescent="0.25">
      <c r="B67" s="869"/>
      <c r="C67" s="869"/>
      <c r="D67" s="878" t="s">
        <v>99</v>
      </c>
      <c r="E67" s="879"/>
      <c r="F67" s="879"/>
      <c r="G67" s="879"/>
      <c r="H67" s="879"/>
      <c r="I67" s="878" t="s">
        <v>99</v>
      </c>
      <c r="J67" s="879"/>
      <c r="K67" s="879"/>
      <c r="L67" s="879"/>
      <c r="M67" s="879"/>
      <c r="N67" s="878" t="s">
        <v>99</v>
      </c>
      <c r="O67" s="879"/>
      <c r="P67" s="879"/>
      <c r="Q67" s="879"/>
      <c r="R67" s="879"/>
      <c r="S67" s="878" t="s">
        <v>99</v>
      </c>
      <c r="T67" s="879"/>
      <c r="U67" s="879"/>
      <c r="V67" s="879"/>
      <c r="W67" s="879"/>
    </row>
    <row r="68" spans="2:23" ht="57" x14ac:dyDescent="0.25">
      <c r="B68" s="869"/>
      <c r="C68" s="869"/>
      <c r="D68" s="418" t="s">
        <v>333</v>
      </c>
      <c r="E68" s="418" t="s">
        <v>302</v>
      </c>
      <c r="F68" s="420" t="s">
        <v>334</v>
      </c>
      <c r="G68" s="418" t="s">
        <v>341</v>
      </c>
      <c r="H68" s="418" t="s">
        <v>335</v>
      </c>
      <c r="I68" s="418" t="s">
        <v>333</v>
      </c>
      <c r="J68" s="418" t="s">
        <v>302</v>
      </c>
      <c r="K68" s="420" t="s">
        <v>334</v>
      </c>
      <c r="L68" s="418" t="s">
        <v>341</v>
      </c>
      <c r="M68" s="418" t="s">
        <v>335</v>
      </c>
      <c r="N68" s="418" t="s">
        <v>333</v>
      </c>
      <c r="O68" s="418" t="s">
        <v>302</v>
      </c>
      <c r="P68" s="420" t="s">
        <v>334</v>
      </c>
      <c r="Q68" s="418" t="s">
        <v>341</v>
      </c>
      <c r="R68" s="418" t="s">
        <v>335</v>
      </c>
      <c r="S68" s="418" t="s">
        <v>333</v>
      </c>
      <c r="T68" s="418" t="s">
        <v>302</v>
      </c>
      <c r="U68" s="420" t="s">
        <v>334</v>
      </c>
      <c r="V68" s="418" t="s">
        <v>341</v>
      </c>
      <c r="W68" s="418" t="s">
        <v>335</v>
      </c>
    </row>
    <row r="69" spans="2:23" ht="28.5" x14ac:dyDescent="0.25">
      <c r="B69" s="412"/>
      <c r="C69" s="412"/>
      <c r="D69" s="507" t="s">
        <v>320</v>
      </c>
      <c r="E69" s="507" t="s">
        <v>321</v>
      </c>
      <c r="F69" s="507" t="s">
        <v>323</v>
      </c>
      <c r="G69" s="507" t="s">
        <v>324</v>
      </c>
      <c r="H69" s="507" t="s">
        <v>673</v>
      </c>
      <c r="I69" s="507" t="s">
        <v>325</v>
      </c>
      <c r="J69" s="507" t="s">
        <v>327</v>
      </c>
      <c r="K69" s="507" t="s">
        <v>328</v>
      </c>
      <c r="L69" s="507" t="s">
        <v>329</v>
      </c>
      <c r="M69" s="507" t="s">
        <v>685</v>
      </c>
      <c r="N69" s="507" t="s">
        <v>686</v>
      </c>
      <c r="O69" s="507" t="s">
        <v>687</v>
      </c>
      <c r="P69" s="507" t="s">
        <v>688</v>
      </c>
      <c r="Q69" s="507" t="s">
        <v>689</v>
      </c>
      <c r="R69" s="507" t="s">
        <v>690</v>
      </c>
      <c r="S69" s="507" t="s">
        <v>691</v>
      </c>
      <c r="T69" s="507" t="s">
        <v>692</v>
      </c>
      <c r="U69" s="507" t="s">
        <v>693</v>
      </c>
      <c r="V69" s="507" t="s">
        <v>694</v>
      </c>
      <c r="W69" s="507" t="s">
        <v>695</v>
      </c>
    </row>
    <row r="70" spans="2:23" x14ac:dyDescent="0.25">
      <c r="B70" s="735">
        <v>1</v>
      </c>
      <c r="C70" s="736" t="s">
        <v>712</v>
      </c>
      <c r="D70" s="566">
        <f>W52</f>
        <v>0</v>
      </c>
      <c r="E70" s="566">
        <v>0</v>
      </c>
      <c r="F70" s="566"/>
      <c r="G70" s="577"/>
      <c r="H70" s="566"/>
      <c r="I70" s="538"/>
      <c r="J70" s="566">
        <v>0</v>
      </c>
      <c r="K70" s="538"/>
      <c r="L70" s="577"/>
      <c r="M70" s="538"/>
      <c r="N70" s="538"/>
      <c r="O70" s="566">
        <v>0</v>
      </c>
      <c r="P70" s="538"/>
      <c r="Q70" s="577"/>
      <c r="R70" s="538"/>
      <c r="S70" s="538"/>
      <c r="T70" s="566">
        <v>0</v>
      </c>
      <c r="U70" s="538"/>
      <c r="V70" s="577"/>
      <c r="W70" s="538"/>
    </row>
    <row r="71" spans="2:23" x14ac:dyDescent="0.25">
      <c r="B71" s="737">
        <v>2</v>
      </c>
      <c r="C71" s="736" t="s">
        <v>713</v>
      </c>
      <c r="D71" s="566">
        <f t="shared" ref="D71:D77" si="28">W53</f>
        <v>0</v>
      </c>
      <c r="E71" s="566">
        <v>0</v>
      </c>
      <c r="F71" s="566"/>
      <c r="G71" s="577"/>
      <c r="H71" s="566">
        <f>D71+E71-F71-G71</f>
        <v>0</v>
      </c>
      <c r="I71" s="538">
        <f>H71</f>
        <v>0</v>
      </c>
      <c r="J71" s="566">
        <v>0</v>
      </c>
      <c r="K71" s="538"/>
      <c r="L71" s="577"/>
      <c r="M71" s="566">
        <f>I71+J71-K71-L71</f>
        <v>0</v>
      </c>
      <c r="N71" s="538">
        <f>M71</f>
        <v>0</v>
      </c>
      <c r="O71" s="566">
        <v>0</v>
      </c>
      <c r="P71" s="538"/>
      <c r="Q71" s="577"/>
      <c r="R71" s="566">
        <f>N71+O71-P71-Q71</f>
        <v>0</v>
      </c>
      <c r="S71" s="538">
        <f>R71</f>
        <v>0</v>
      </c>
      <c r="T71" s="566">
        <v>0</v>
      </c>
      <c r="U71" s="538"/>
      <c r="V71" s="577"/>
      <c r="W71" s="566">
        <f>S71+T71-U71-V71</f>
        <v>0</v>
      </c>
    </row>
    <row r="72" spans="2:23" x14ac:dyDescent="0.25">
      <c r="B72" s="737">
        <v>3</v>
      </c>
      <c r="C72" s="738" t="s">
        <v>714</v>
      </c>
      <c r="D72" s="566">
        <f t="shared" si="28"/>
        <v>0</v>
      </c>
      <c r="E72" s="566">
        <v>0</v>
      </c>
      <c r="F72" s="566"/>
      <c r="G72" s="578"/>
      <c r="H72" s="566">
        <f t="shared" ref="H72:H77" si="29">D72+E72-F72-G72</f>
        <v>0</v>
      </c>
      <c r="I72" s="538">
        <f t="shared" ref="I72:I77" si="30">H72</f>
        <v>0</v>
      </c>
      <c r="J72" s="566">
        <v>0</v>
      </c>
      <c r="K72" s="538"/>
      <c r="L72" s="577"/>
      <c r="M72" s="566">
        <f t="shared" ref="M72:M77" si="31">I72+J72-K72-L72</f>
        <v>0</v>
      </c>
      <c r="N72" s="538">
        <f t="shared" ref="N72:N77" si="32">M72</f>
        <v>0</v>
      </c>
      <c r="O72" s="566">
        <v>0</v>
      </c>
      <c r="P72" s="538"/>
      <c r="Q72" s="577"/>
      <c r="R72" s="566">
        <f t="shared" ref="R72:R77" si="33">N72+O72-P72-Q72</f>
        <v>0</v>
      </c>
      <c r="S72" s="538">
        <f t="shared" ref="S72:S77" si="34">R72</f>
        <v>0</v>
      </c>
      <c r="T72" s="566">
        <v>0</v>
      </c>
      <c r="U72" s="538"/>
      <c r="V72" s="577"/>
      <c r="W72" s="566">
        <f t="shared" ref="W72:W77" si="35">S72+T72-U72-V72</f>
        <v>0</v>
      </c>
    </row>
    <row r="73" spans="2:23" x14ac:dyDescent="0.25">
      <c r="B73" s="737">
        <v>4</v>
      </c>
      <c r="C73" s="736" t="s">
        <v>715</v>
      </c>
      <c r="D73" s="566">
        <f t="shared" si="28"/>
        <v>0</v>
      </c>
      <c r="E73" s="566">
        <v>0</v>
      </c>
      <c r="F73" s="566"/>
      <c r="G73" s="578"/>
      <c r="H73" s="566">
        <f t="shared" si="29"/>
        <v>0</v>
      </c>
      <c r="I73" s="538">
        <f t="shared" si="30"/>
        <v>0</v>
      </c>
      <c r="J73" s="566">
        <v>0</v>
      </c>
      <c r="K73" s="538"/>
      <c r="L73" s="577"/>
      <c r="M73" s="566">
        <f t="shared" si="31"/>
        <v>0</v>
      </c>
      <c r="N73" s="538">
        <f t="shared" si="32"/>
        <v>0</v>
      </c>
      <c r="O73" s="566">
        <v>0</v>
      </c>
      <c r="P73" s="538"/>
      <c r="Q73" s="577"/>
      <c r="R73" s="566">
        <f t="shared" si="33"/>
        <v>0</v>
      </c>
      <c r="S73" s="538">
        <f t="shared" si="34"/>
        <v>0</v>
      </c>
      <c r="T73" s="566">
        <v>0</v>
      </c>
      <c r="U73" s="538"/>
      <c r="V73" s="577"/>
      <c r="W73" s="566">
        <f t="shared" si="35"/>
        <v>0</v>
      </c>
    </row>
    <row r="74" spans="2:23" x14ac:dyDescent="0.25">
      <c r="B74" s="737">
        <v>5</v>
      </c>
      <c r="C74" s="736" t="s">
        <v>716</v>
      </c>
      <c r="D74" s="566">
        <f t="shared" si="28"/>
        <v>0</v>
      </c>
      <c r="E74" s="566">
        <v>0</v>
      </c>
      <c r="F74" s="566"/>
      <c r="G74" s="578"/>
      <c r="H74" s="566">
        <f t="shared" si="29"/>
        <v>0</v>
      </c>
      <c r="I74" s="538">
        <f t="shared" si="30"/>
        <v>0</v>
      </c>
      <c r="J74" s="566">
        <v>0</v>
      </c>
      <c r="K74" s="538"/>
      <c r="L74" s="578"/>
      <c r="M74" s="566">
        <f t="shared" si="31"/>
        <v>0</v>
      </c>
      <c r="N74" s="538">
        <f t="shared" si="32"/>
        <v>0</v>
      </c>
      <c r="O74" s="566">
        <v>0</v>
      </c>
      <c r="P74" s="538"/>
      <c r="Q74" s="578"/>
      <c r="R74" s="566">
        <f t="shared" si="33"/>
        <v>0</v>
      </c>
      <c r="S74" s="538">
        <f t="shared" si="34"/>
        <v>0</v>
      </c>
      <c r="T74" s="566">
        <v>0</v>
      </c>
      <c r="U74" s="538"/>
      <c r="V74" s="578"/>
      <c r="W74" s="566">
        <f t="shared" si="35"/>
        <v>0</v>
      </c>
    </row>
    <row r="75" spans="2:23" x14ac:dyDescent="0.25">
      <c r="B75" s="737">
        <v>6</v>
      </c>
      <c r="C75" s="736" t="s">
        <v>717</v>
      </c>
      <c r="D75" s="566">
        <f t="shared" si="28"/>
        <v>510.0017848109589</v>
      </c>
      <c r="E75" s="566">
        <f>'F15'!T84</f>
        <v>6.3817847232876668</v>
      </c>
      <c r="F75" s="566"/>
      <c r="G75" s="577"/>
      <c r="H75" s="566">
        <f t="shared" si="29"/>
        <v>516.38356953424659</v>
      </c>
      <c r="I75" s="538">
        <f t="shared" si="30"/>
        <v>516.38356953424659</v>
      </c>
      <c r="J75" s="566">
        <f>'F15'!U84</f>
        <v>6.3817847232876668</v>
      </c>
      <c r="K75" s="538"/>
      <c r="L75" s="577"/>
      <c r="M75" s="566">
        <f t="shared" si="31"/>
        <v>522.76535425753423</v>
      </c>
      <c r="N75" s="538">
        <f t="shared" si="32"/>
        <v>522.76535425753423</v>
      </c>
      <c r="O75" s="566">
        <f>'F15'!V84</f>
        <v>6.3817847232876668</v>
      </c>
      <c r="P75" s="538"/>
      <c r="Q75" s="577"/>
      <c r="R75" s="566">
        <f t="shared" si="33"/>
        <v>529.14713898082186</v>
      </c>
      <c r="S75" s="538">
        <f t="shared" si="34"/>
        <v>529.14713898082186</v>
      </c>
      <c r="T75" s="566">
        <f>'F15'!W84</f>
        <v>6.3817847232876668</v>
      </c>
      <c r="U75" s="538"/>
      <c r="V75" s="577"/>
      <c r="W75" s="566">
        <f t="shared" si="35"/>
        <v>535.5289237041095</v>
      </c>
    </row>
    <row r="76" spans="2:23" x14ac:dyDescent="0.25">
      <c r="B76" s="737">
        <v>7</v>
      </c>
      <c r="C76" s="736" t="s">
        <v>718</v>
      </c>
      <c r="D76" s="566">
        <f t="shared" si="28"/>
        <v>0.18000000000000002</v>
      </c>
      <c r="E76" s="566">
        <f>'F15'!T107</f>
        <v>0</v>
      </c>
      <c r="F76" s="566"/>
      <c r="G76" s="577"/>
      <c r="H76" s="566">
        <f t="shared" si="29"/>
        <v>0.18000000000000002</v>
      </c>
      <c r="I76" s="538">
        <f t="shared" si="30"/>
        <v>0.18000000000000002</v>
      </c>
      <c r="J76" s="566">
        <f>'F15'!U107</f>
        <v>0</v>
      </c>
      <c r="K76" s="538"/>
      <c r="L76" s="577"/>
      <c r="M76" s="566">
        <f t="shared" si="31"/>
        <v>0.18000000000000002</v>
      </c>
      <c r="N76" s="538">
        <f t="shared" si="32"/>
        <v>0.18000000000000002</v>
      </c>
      <c r="O76" s="566">
        <f>'F15'!V107</f>
        <v>0</v>
      </c>
      <c r="P76" s="538"/>
      <c r="Q76" s="577"/>
      <c r="R76" s="566">
        <f t="shared" si="33"/>
        <v>0.18000000000000002</v>
      </c>
      <c r="S76" s="538">
        <f t="shared" si="34"/>
        <v>0.18000000000000002</v>
      </c>
      <c r="T76" s="566">
        <f>'F15'!W107</f>
        <v>0</v>
      </c>
      <c r="U76" s="538"/>
      <c r="V76" s="577"/>
      <c r="W76" s="566">
        <f t="shared" si="35"/>
        <v>0.18000000000000002</v>
      </c>
    </row>
    <row r="77" spans="2:23" x14ac:dyDescent="0.25">
      <c r="B77" s="737">
        <v>8</v>
      </c>
      <c r="C77" s="736" t="s">
        <v>719</v>
      </c>
      <c r="D77" s="566">
        <f t="shared" si="28"/>
        <v>0.42000000000000004</v>
      </c>
      <c r="E77" s="566">
        <f>'F15'!T62</f>
        <v>0</v>
      </c>
      <c r="F77" s="536"/>
      <c r="G77" s="577"/>
      <c r="H77" s="566">
        <f t="shared" si="29"/>
        <v>0.42000000000000004</v>
      </c>
      <c r="I77" s="538">
        <f t="shared" si="30"/>
        <v>0.42000000000000004</v>
      </c>
      <c r="J77" s="566">
        <f>'F15'!U62</f>
        <v>0</v>
      </c>
      <c r="K77" s="579"/>
      <c r="L77" s="577"/>
      <c r="M77" s="566">
        <f t="shared" si="31"/>
        <v>0.42000000000000004</v>
      </c>
      <c r="N77" s="538">
        <f t="shared" si="32"/>
        <v>0.42000000000000004</v>
      </c>
      <c r="O77" s="566">
        <f>'F15'!V62</f>
        <v>0</v>
      </c>
      <c r="P77" s="579"/>
      <c r="Q77" s="577"/>
      <c r="R77" s="566">
        <f t="shared" si="33"/>
        <v>0.42000000000000004</v>
      </c>
      <c r="S77" s="538">
        <f t="shared" si="34"/>
        <v>0.42000000000000004</v>
      </c>
      <c r="T77" s="566">
        <f>'F15'!W62</f>
        <v>0</v>
      </c>
      <c r="U77" s="538"/>
      <c r="V77" s="577"/>
      <c r="W77" s="566">
        <f t="shared" si="35"/>
        <v>0.42000000000000004</v>
      </c>
    </row>
    <row r="78" spans="2:23" ht="18" x14ac:dyDescent="0.25">
      <c r="B78" s="485"/>
      <c r="C78" s="486" t="s">
        <v>176</v>
      </c>
      <c r="D78" s="570">
        <f>SUM(D70:D77)</f>
        <v>510.60178481095892</v>
      </c>
      <c r="E78" s="570">
        <f t="shared" ref="E78" si="36">SUM(E70:E77)</f>
        <v>6.3817847232876668</v>
      </c>
      <c r="F78" s="570">
        <f t="shared" ref="F78" si="37">SUM(F70:F77)</f>
        <v>0</v>
      </c>
      <c r="G78" s="570">
        <f t="shared" ref="G78" si="38">SUM(G70:G77)</f>
        <v>0</v>
      </c>
      <c r="H78" s="570">
        <f t="shared" ref="H78" si="39">SUM(H70:H77)</f>
        <v>516.9835695342465</v>
      </c>
      <c r="I78" s="570">
        <f t="shared" ref="I78" si="40">SUM(I70:I77)</f>
        <v>516.9835695342465</v>
      </c>
      <c r="J78" s="570">
        <f t="shared" ref="J78" si="41">SUM(J70:J77)</f>
        <v>6.3817847232876668</v>
      </c>
      <c r="K78" s="570">
        <f t="shared" ref="K78" si="42">SUM(K70:K77)</f>
        <v>0</v>
      </c>
      <c r="L78" s="570">
        <f t="shared" ref="L78" si="43">SUM(L70:L77)</f>
        <v>0</v>
      </c>
      <c r="M78" s="570">
        <f t="shared" ref="M78" si="44">SUM(M70:M77)</f>
        <v>523.36535425753414</v>
      </c>
      <c r="N78" s="570">
        <f t="shared" ref="N78" si="45">SUM(N70:N77)</f>
        <v>523.36535425753414</v>
      </c>
      <c r="O78" s="570">
        <f t="shared" ref="O78" si="46">SUM(O70:O77)</f>
        <v>6.3817847232876668</v>
      </c>
      <c r="P78" s="570">
        <f t="shared" ref="P78" si="47">SUM(P70:P77)</f>
        <v>0</v>
      </c>
      <c r="Q78" s="570">
        <f t="shared" ref="Q78" si="48">SUM(Q70:Q77)</f>
        <v>0</v>
      </c>
      <c r="R78" s="570">
        <f t="shared" ref="R78" si="49">SUM(R70:R77)</f>
        <v>529.74713898082177</v>
      </c>
      <c r="S78" s="570">
        <f t="shared" ref="S78" si="50">SUM(S70:S77)</f>
        <v>529.74713898082177</v>
      </c>
      <c r="T78" s="570">
        <f t="shared" ref="T78" si="51">SUM(T70:T77)</f>
        <v>6.3817847232876668</v>
      </c>
      <c r="U78" s="570">
        <f t="shared" ref="U78" si="52">SUM(U70:U77)</f>
        <v>0</v>
      </c>
      <c r="V78" s="570">
        <f t="shared" ref="V78" si="53">SUM(V70:V77)</f>
        <v>0</v>
      </c>
      <c r="W78" s="570">
        <f t="shared" ref="W78" si="54">SUM(W70:W77)</f>
        <v>536.12892370410941</v>
      </c>
    </row>
    <row r="79" spans="2:23" ht="18" x14ac:dyDescent="0.25">
      <c r="B79" s="487"/>
      <c r="C79" s="488"/>
      <c r="D79" s="488"/>
      <c r="E79" s="488"/>
      <c r="F79" s="488"/>
      <c r="G79" s="488"/>
      <c r="H79" s="488"/>
      <c r="I79" s="487"/>
      <c r="J79" s="487"/>
      <c r="K79" s="487"/>
      <c r="L79" s="487"/>
      <c r="M79" s="487"/>
      <c r="N79" s="487"/>
      <c r="O79" s="487"/>
      <c r="P79" s="487"/>
      <c r="Q79" s="487"/>
      <c r="R79" s="487"/>
      <c r="S79" s="487"/>
      <c r="T79" s="487"/>
      <c r="U79" s="487"/>
      <c r="V79" s="487"/>
      <c r="W79" s="487"/>
    </row>
    <row r="81" spans="2:23" x14ac:dyDescent="0.25">
      <c r="B81" s="281" t="s">
        <v>338</v>
      </c>
    </row>
    <row r="82" spans="2:23" x14ac:dyDescent="0.25">
      <c r="B82" s="281"/>
    </row>
    <row r="83" spans="2:23" x14ac:dyDescent="0.25">
      <c r="J83" s="471"/>
      <c r="M83" s="471"/>
      <c r="N83" s="471"/>
      <c r="R83" s="1"/>
      <c r="W83" s="233" t="s">
        <v>69</v>
      </c>
    </row>
    <row r="84" spans="2:23" ht="32.25" customHeight="1" x14ac:dyDescent="0.25">
      <c r="B84" s="869" t="s">
        <v>1</v>
      </c>
      <c r="C84" s="869" t="s">
        <v>70</v>
      </c>
      <c r="D84" s="869" t="s">
        <v>71</v>
      </c>
      <c r="E84" s="869"/>
      <c r="F84" s="869"/>
      <c r="G84" s="869"/>
      <c r="H84" s="869"/>
      <c r="I84" s="869" t="s">
        <v>72</v>
      </c>
      <c r="J84" s="869"/>
      <c r="K84" s="869"/>
      <c r="L84" s="869"/>
      <c r="M84" s="869"/>
      <c r="N84" s="869" t="s">
        <v>73</v>
      </c>
      <c r="O84" s="869"/>
      <c r="P84" s="869"/>
      <c r="Q84" s="869"/>
      <c r="R84" s="869"/>
      <c r="S84" s="869" t="s">
        <v>83</v>
      </c>
      <c r="T84" s="869"/>
      <c r="U84" s="869"/>
      <c r="V84" s="869"/>
      <c r="W84" s="869"/>
    </row>
    <row r="85" spans="2:23" ht="15" customHeight="1" x14ac:dyDescent="0.25">
      <c r="B85" s="869"/>
      <c r="C85" s="869"/>
      <c r="D85" s="869" t="s">
        <v>130</v>
      </c>
      <c r="E85" s="885"/>
      <c r="F85" s="885"/>
      <c r="G85" s="885"/>
      <c r="H85" s="885"/>
      <c r="I85" s="869" t="s">
        <v>130</v>
      </c>
      <c r="J85" s="885"/>
      <c r="K85" s="885"/>
      <c r="L85" s="885"/>
      <c r="M85" s="885"/>
      <c r="N85" s="869" t="s">
        <v>131</v>
      </c>
      <c r="O85" s="885"/>
      <c r="P85" s="885"/>
      <c r="Q85" s="885"/>
      <c r="R85" s="885"/>
      <c r="S85" s="869" t="s">
        <v>99</v>
      </c>
      <c r="T85" s="885"/>
      <c r="U85" s="885"/>
      <c r="V85" s="885"/>
      <c r="W85" s="885"/>
    </row>
    <row r="86" spans="2:23" ht="42.75" x14ac:dyDescent="0.25">
      <c r="B86" s="869"/>
      <c r="C86" s="869"/>
      <c r="D86" s="418" t="s">
        <v>301</v>
      </c>
      <c r="E86" s="418" t="s">
        <v>302</v>
      </c>
      <c r="F86" s="420" t="s">
        <v>334</v>
      </c>
      <c r="G86" s="418" t="s">
        <v>341</v>
      </c>
      <c r="H86" s="418" t="s">
        <v>304</v>
      </c>
      <c r="I86" s="418" t="s">
        <v>301</v>
      </c>
      <c r="J86" s="418" t="s">
        <v>302</v>
      </c>
      <c r="K86" s="420" t="s">
        <v>334</v>
      </c>
      <c r="L86" s="418" t="s">
        <v>341</v>
      </c>
      <c r="M86" s="418" t="s">
        <v>304</v>
      </c>
      <c r="N86" s="418" t="s">
        <v>301</v>
      </c>
      <c r="O86" s="418" t="s">
        <v>302</v>
      </c>
      <c r="P86" s="420" t="s">
        <v>334</v>
      </c>
      <c r="Q86" s="418" t="s">
        <v>341</v>
      </c>
      <c r="R86" s="418" t="s">
        <v>304</v>
      </c>
      <c r="S86" s="418" t="s">
        <v>301</v>
      </c>
      <c r="T86" s="418" t="s">
        <v>302</v>
      </c>
      <c r="U86" s="420" t="s">
        <v>334</v>
      </c>
      <c r="V86" s="418" t="s">
        <v>341</v>
      </c>
      <c r="W86" s="418" t="s">
        <v>304</v>
      </c>
    </row>
    <row r="87" spans="2:23" ht="28.5" x14ac:dyDescent="0.25">
      <c r="B87" s="412"/>
      <c r="C87" s="412"/>
      <c r="D87" s="507" t="s">
        <v>88</v>
      </c>
      <c r="E87" s="507" t="s">
        <v>89</v>
      </c>
      <c r="F87" s="507" t="s">
        <v>187</v>
      </c>
      <c r="G87" s="507" t="s">
        <v>91</v>
      </c>
      <c r="H87" s="507" t="s">
        <v>342</v>
      </c>
      <c r="I87" s="507" t="s">
        <v>92</v>
      </c>
      <c r="J87" s="507" t="s">
        <v>306</v>
      </c>
      <c r="K87" s="507" t="s">
        <v>94</v>
      </c>
      <c r="L87" s="507" t="s">
        <v>95</v>
      </c>
      <c r="M87" s="507" t="s">
        <v>670</v>
      </c>
      <c r="N87" s="507" t="s">
        <v>308</v>
      </c>
      <c r="O87" s="507" t="s">
        <v>310</v>
      </c>
      <c r="P87" s="507" t="s">
        <v>311</v>
      </c>
      <c r="Q87" s="507" t="s">
        <v>312</v>
      </c>
      <c r="R87" s="507" t="s">
        <v>671</v>
      </c>
      <c r="S87" s="507" t="s">
        <v>315</v>
      </c>
      <c r="T87" s="507" t="s">
        <v>316</v>
      </c>
      <c r="U87" s="507" t="s">
        <v>317</v>
      </c>
      <c r="V87" s="507" t="s">
        <v>319</v>
      </c>
      <c r="W87" s="507" t="s">
        <v>672</v>
      </c>
    </row>
    <row r="88" spans="2:23" x14ac:dyDescent="0.25">
      <c r="B88" s="735">
        <v>1</v>
      </c>
      <c r="C88" s="736" t="s">
        <v>712</v>
      </c>
      <c r="D88" s="575">
        <f>D16-D52</f>
        <v>0</v>
      </c>
      <c r="E88" s="482"/>
      <c r="F88" s="482"/>
      <c r="G88" s="491"/>
      <c r="H88" s="575">
        <f>H16-H52</f>
        <v>0</v>
      </c>
      <c r="I88" s="575">
        <f>I16-I52</f>
        <v>0</v>
      </c>
      <c r="J88" s="236"/>
      <c r="K88" s="236"/>
      <c r="L88" s="491"/>
      <c r="M88" s="575">
        <f>M16-M52</f>
        <v>0</v>
      </c>
      <c r="N88" s="575">
        <f>N16-N52</f>
        <v>0</v>
      </c>
      <c r="O88" s="236"/>
      <c r="P88" s="236"/>
      <c r="Q88" s="491"/>
      <c r="R88" s="575">
        <f>R16-R52</f>
        <v>0</v>
      </c>
      <c r="S88" s="575">
        <f>S16-S52</f>
        <v>0</v>
      </c>
      <c r="T88" s="236"/>
      <c r="U88" s="236"/>
      <c r="V88" s="491"/>
      <c r="W88" s="575">
        <f>W16-W52</f>
        <v>0</v>
      </c>
    </row>
    <row r="89" spans="2:23" x14ac:dyDescent="0.25">
      <c r="B89" s="737">
        <v>2</v>
      </c>
      <c r="C89" s="736" t="s">
        <v>713</v>
      </c>
      <c r="D89" s="575">
        <f t="shared" ref="D89:D96" si="55">D17-D53</f>
        <v>0</v>
      </c>
      <c r="E89" s="482"/>
      <c r="F89" s="482"/>
      <c r="G89" s="491"/>
      <c r="H89" s="575">
        <f t="shared" ref="H89:I96" si="56">H17-H53</f>
        <v>0</v>
      </c>
      <c r="I89" s="575">
        <f t="shared" si="56"/>
        <v>0</v>
      </c>
      <c r="J89" s="236"/>
      <c r="K89" s="236"/>
      <c r="L89" s="491"/>
      <c r="M89" s="575">
        <f t="shared" ref="M89:N96" si="57">M17-M53</f>
        <v>0</v>
      </c>
      <c r="N89" s="575">
        <f t="shared" si="57"/>
        <v>0</v>
      </c>
      <c r="O89" s="236"/>
      <c r="P89" s="236"/>
      <c r="Q89" s="491"/>
      <c r="R89" s="575">
        <f t="shared" ref="R89:S96" si="58">R17-R53</f>
        <v>0</v>
      </c>
      <c r="S89" s="575">
        <f t="shared" si="58"/>
        <v>0</v>
      </c>
      <c r="T89" s="236"/>
      <c r="U89" s="236"/>
      <c r="V89" s="491"/>
      <c r="W89" s="575">
        <f t="shared" ref="W89:W96" si="59">W17-W53</f>
        <v>0</v>
      </c>
    </row>
    <row r="90" spans="2:23" x14ac:dyDescent="0.25">
      <c r="B90" s="737">
        <v>3</v>
      </c>
      <c r="C90" s="738" t="s">
        <v>714</v>
      </c>
      <c r="D90" s="575">
        <f t="shared" si="55"/>
        <v>0</v>
      </c>
      <c r="E90" s="482"/>
      <c r="F90" s="482"/>
      <c r="G90" s="491"/>
      <c r="H90" s="575">
        <f t="shared" si="56"/>
        <v>0.11</v>
      </c>
      <c r="I90" s="575">
        <f t="shared" si="56"/>
        <v>0.11</v>
      </c>
      <c r="J90" s="236"/>
      <c r="K90" s="236"/>
      <c r="L90" s="491"/>
      <c r="M90" s="575">
        <f t="shared" si="57"/>
        <v>0.13</v>
      </c>
      <c r="N90" s="575">
        <f t="shared" si="57"/>
        <v>0.13</v>
      </c>
      <c r="O90" s="236"/>
      <c r="P90" s="236"/>
      <c r="Q90" s="491"/>
      <c r="R90" s="575">
        <f t="shared" si="58"/>
        <v>0.13</v>
      </c>
      <c r="S90" s="575">
        <f t="shared" si="58"/>
        <v>0.13</v>
      </c>
      <c r="T90" s="236"/>
      <c r="U90" s="236"/>
      <c r="V90" s="491"/>
      <c r="W90" s="575">
        <f t="shared" si="59"/>
        <v>0.13</v>
      </c>
    </row>
    <row r="91" spans="2:23" x14ac:dyDescent="0.25">
      <c r="B91" s="737">
        <v>4</v>
      </c>
      <c r="C91" s="736" t="s">
        <v>715</v>
      </c>
      <c r="D91" s="575">
        <f t="shared" si="55"/>
        <v>0</v>
      </c>
      <c r="E91" s="482"/>
      <c r="F91" s="482"/>
      <c r="G91" s="491"/>
      <c r="H91" s="575">
        <f t="shared" si="56"/>
        <v>0</v>
      </c>
      <c r="I91" s="575">
        <f t="shared" si="56"/>
        <v>0</v>
      </c>
      <c r="J91" s="236"/>
      <c r="K91" s="236"/>
      <c r="L91" s="491"/>
      <c r="M91" s="575">
        <f t="shared" si="57"/>
        <v>0</v>
      </c>
      <c r="N91" s="575">
        <f t="shared" si="57"/>
        <v>0</v>
      </c>
      <c r="O91" s="236"/>
      <c r="P91" s="236"/>
      <c r="Q91" s="491"/>
      <c r="R91" s="575">
        <f t="shared" si="58"/>
        <v>0</v>
      </c>
      <c r="S91" s="575">
        <f t="shared" si="58"/>
        <v>0</v>
      </c>
      <c r="T91" s="236"/>
      <c r="U91" s="236"/>
      <c r="V91" s="491"/>
      <c r="W91" s="575">
        <f t="shared" si="59"/>
        <v>0</v>
      </c>
    </row>
    <row r="92" spans="2:23" x14ac:dyDescent="0.25">
      <c r="B92" s="737">
        <v>5</v>
      </c>
      <c r="C92" s="736" t="s">
        <v>716</v>
      </c>
      <c r="D92" s="575">
        <f t="shared" si="55"/>
        <v>0</v>
      </c>
      <c r="E92" s="482"/>
      <c r="F92" s="482"/>
      <c r="G92" s="492"/>
      <c r="H92" s="575">
        <f t="shared" si="56"/>
        <v>0</v>
      </c>
      <c r="I92" s="575">
        <f t="shared" si="56"/>
        <v>0</v>
      </c>
      <c r="J92" s="236"/>
      <c r="K92" s="236"/>
      <c r="L92" s="492"/>
      <c r="M92" s="575">
        <f t="shared" si="57"/>
        <v>0</v>
      </c>
      <c r="N92" s="575">
        <f t="shared" si="57"/>
        <v>0</v>
      </c>
      <c r="O92" s="236"/>
      <c r="P92" s="236"/>
      <c r="Q92" s="492"/>
      <c r="R92" s="575">
        <f t="shared" si="58"/>
        <v>0</v>
      </c>
      <c r="S92" s="575">
        <f t="shared" si="58"/>
        <v>0</v>
      </c>
      <c r="T92" s="236"/>
      <c r="U92" s="236"/>
      <c r="V92" s="492"/>
      <c r="W92" s="575">
        <f t="shared" si="59"/>
        <v>0</v>
      </c>
    </row>
    <row r="93" spans="2:23" x14ac:dyDescent="0.25">
      <c r="B93" s="737">
        <v>6</v>
      </c>
      <c r="C93" s="736" t="s">
        <v>717</v>
      </c>
      <c r="D93" s="575">
        <f t="shared" si="55"/>
        <v>352.89240718904108</v>
      </c>
      <c r="E93" s="482"/>
      <c r="F93" s="482"/>
      <c r="G93" s="491"/>
      <c r="H93" s="575">
        <f t="shared" si="56"/>
        <v>315.33504718904101</v>
      </c>
      <c r="I93" s="575">
        <f t="shared" si="56"/>
        <v>315.33504718904101</v>
      </c>
      <c r="J93" s="236"/>
      <c r="K93" s="236"/>
      <c r="L93" s="491"/>
      <c r="M93" s="575">
        <f t="shared" si="57"/>
        <v>277.71610318904101</v>
      </c>
      <c r="N93" s="575">
        <f t="shared" si="57"/>
        <v>277.71610318904101</v>
      </c>
      <c r="O93" s="236"/>
      <c r="P93" s="236"/>
      <c r="Q93" s="491"/>
      <c r="R93" s="575">
        <f t="shared" si="58"/>
        <v>240.09715918904101</v>
      </c>
      <c r="S93" s="575">
        <f t="shared" si="58"/>
        <v>240.09715918904101</v>
      </c>
      <c r="T93" s="236"/>
      <c r="U93" s="236"/>
      <c r="V93" s="491"/>
      <c r="W93" s="575">
        <f t="shared" si="59"/>
        <v>202.47821518904101</v>
      </c>
    </row>
    <row r="94" spans="2:23" x14ac:dyDescent="0.25">
      <c r="B94" s="737">
        <v>7</v>
      </c>
      <c r="C94" s="736" t="s">
        <v>718</v>
      </c>
      <c r="D94" s="575">
        <f t="shared" si="55"/>
        <v>0.125</v>
      </c>
      <c r="E94" s="482"/>
      <c r="F94" s="482"/>
      <c r="G94" s="491"/>
      <c r="H94" s="575">
        <f t="shared" si="56"/>
        <v>9.5000000000000015E-2</v>
      </c>
      <c r="I94" s="575">
        <f t="shared" si="56"/>
        <v>9.5000000000000015E-2</v>
      </c>
      <c r="J94" s="236"/>
      <c r="K94" s="236"/>
      <c r="L94" s="491"/>
      <c r="M94" s="575">
        <f t="shared" si="57"/>
        <v>6.5000000000000002E-2</v>
      </c>
      <c r="N94" s="575">
        <f t="shared" si="57"/>
        <v>6.5000000000000002E-2</v>
      </c>
      <c r="O94" s="236"/>
      <c r="P94" s="236"/>
      <c r="Q94" s="491"/>
      <c r="R94" s="575">
        <f t="shared" si="58"/>
        <v>3.5000000000000003E-2</v>
      </c>
      <c r="S94" s="575">
        <f t="shared" si="58"/>
        <v>3.5000000000000003E-2</v>
      </c>
      <c r="T94" s="236"/>
      <c r="U94" s="236"/>
      <c r="V94" s="491"/>
      <c r="W94" s="575">
        <f t="shared" si="59"/>
        <v>1.999999999999999E-2</v>
      </c>
    </row>
    <row r="95" spans="2:23" x14ac:dyDescent="0.25">
      <c r="B95" s="737">
        <v>8</v>
      </c>
      <c r="C95" s="736" t="s">
        <v>719</v>
      </c>
      <c r="D95" s="575">
        <f t="shared" si="55"/>
        <v>0.11100000000000004</v>
      </c>
      <c r="E95" s="483"/>
      <c r="F95" s="483"/>
      <c r="G95" s="491"/>
      <c r="H95" s="575">
        <f t="shared" si="56"/>
        <v>5.0000000000000044E-3</v>
      </c>
      <c r="I95" s="575">
        <f t="shared" si="56"/>
        <v>5.0000000000000044E-3</v>
      </c>
      <c r="J95" s="484"/>
      <c r="K95" s="484"/>
      <c r="L95" s="491"/>
      <c r="M95" s="575">
        <f t="shared" si="57"/>
        <v>0</v>
      </c>
      <c r="N95" s="575">
        <f t="shared" si="57"/>
        <v>0</v>
      </c>
      <c r="O95" s="484"/>
      <c r="P95" s="484"/>
      <c r="Q95" s="491"/>
      <c r="R95" s="575">
        <f t="shared" si="58"/>
        <v>0</v>
      </c>
      <c r="S95" s="575">
        <f t="shared" si="58"/>
        <v>0</v>
      </c>
      <c r="T95" s="236"/>
      <c r="U95" s="236"/>
      <c r="V95" s="491"/>
      <c r="W95" s="575">
        <f t="shared" si="59"/>
        <v>0</v>
      </c>
    </row>
    <row r="96" spans="2:23" ht="18" x14ac:dyDescent="0.25">
      <c r="B96" s="485"/>
      <c r="C96" s="486" t="s">
        <v>176</v>
      </c>
      <c r="D96" s="575">
        <f t="shared" si="55"/>
        <v>353.12840718904107</v>
      </c>
      <c r="E96" s="486"/>
      <c r="F96" s="486"/>
      <c r="G96" s="493"/>
      <c r="H96" s="575">
        <f t="shared" si="56"/>
        <v>315.54504718904099</v>
      </c>
      <c r="I96" s="575">
        <f t="shared" si="56"/>
        <v>315.54504718904099</v>
      </c>
      <c r="J96" s="485"/>
      <c r="K96" s="485"/>
      <c r="L96" s="493"/>
      <c r="M96" s="575">
        <f t="shared" si="57"/>
        <v>277.911103189041</v>
      </c>
      <c r="N96" s="575">
        <f t="shared" si="57"/>
        <v>277.911103189041</v>
      </c>
      <c r="O96" s="485"/>
      <c r="P96" s="485"/>
      <c r="Q96" s="493"/>
      <c r="R96" s="575">
        <f t="shared" si="58"/>
        <v>240.26215918904097</v>
      </c>
      <c r="S96" s="575">
        <f t="shared" si="58"/>
        <v>240.26215918904097</v>
      </c>
      <c r="T96" s="484"/>
      <c r="U96" s="484"/>
      <c r="V96" s="493"/>
      <c r="W96" s="575">
        <f t="shared" si="59"/>
        <v>202.62821518904099</v>
      </c>
    </row>
    <row r="97" spans="2:38" ht="18" x14ac:dyDescent="0.25">
      <c r="B97" s="487"/>
      <c r="C97" s="488"/>
      <c r="D97" s="488"/>
      <c r="E97" s="488"/>
      <c r="F97" s="488"/>
      <c r="G97" s="488"/>
      <c r="H97" s="488"/>
      <c r="I97" s="487"/>
      <c r="J97" s="487"/>
      <c r="K97" s="487"/>
      <c r="L97" s="487"/>
      <c r="M97" s="487"/>
      <c r="N97" s="487"/>
      <c r="O97" s="487"/>
      <c r="P97" s="487"/>
      <c r="Q97" s="487"/>
      <c r="R97" s="487"/>
      <c r="T97" s="489"/>
      <c r="U97" s="489"/>
      <c r="V97" s="489"/>
    </row>
    <row r="98" spans="2:38" ht="18" x14ac:dyDescent="0.25">
      <c r="B98" s="464" t="s">
        <v>339</v>
      </c>
      <c r="C98" s="465"/>
      <c r="D98" s="465"/>
      <c r="E98" s="465"/>
      <c r="F98" s="465"/>
      <c r="G98" s="488"/>
      <c r="H98" s="488"/>
      <c r="I98" s="487"/>
      <c r="J98" s="487"/>
      <c r="K98" s="487"/>
      <c r="L98" s="487"/>
      <c r="M98" s="487"/>
      <c r="N98" s="487"/>
      <c r="O98" s="487"/>
      <c r="P98" s="487"/>
      <c r="Q98" s="487"/>
      <c r="R98" s="487"/>
      <c r="T98" s="489"/>
      <c r="U98" s="489"/>
      <c r="V98" s="489"/>
    </row>
    <row r="99" spans="2:38" ht="18" x14ac:dyDescent="0.25">
      <c r="B99" s="487"/>
      <c r="C99" s="488"/>
      <c r="D99" s="488"/>
      <c r="E99" s="488"/>
      <c r="F99" s="488"/>
      <c r="G99" s="488"/>
      <c r="H99" s="488"/>
      <c r="I99" s="487"/>
      <c r="J99" s="487"/>
      <c r="K99" s="487"/>
      <c r="L99" s="487"/>
      <c r="M99" s="487"/>
      <c r="N99" s="487"/>
      <c r="O99" s="487"/>
      <c r="P99" s="487"/>
      <c r="Q99" s="487"/>
      <c r="R99" s="487"/>
      <c r="S99" s="487"/>
      <c r="T99" s="487"/>
      <c r="U99" s="487"/>
      <c r="V99" s="487"/>
      <c r="W99" s="487"/>
      <c r="X99" s="487"/>
      <c r="Y99" s="487"/>
      <c r="Z99" s="487"/>
      <c r="AA99" s="487"/>
      <c r="AB99" s="487"/>
      <c r="AC99" s="487"/>
      <c r="AD99" s="487"/>
      <c r="AE99" s="487"/>
      <c r="AF99" s="487"/>
      <c r="AG99" s="487"/>
      <c r="AH99" s="487"/>
      <c r="AI99" s="487"/>
      <c r="AJ99" s="487"/>
      <c r="AK99" s="487"/>
      <c r="AL99" s="487"/>
    </row>
    <row r="100" spans="2:38" ht="18" x14ac:dyDescent="0.25">
      <c r="B100" s="487"/>
      <c r="C100" s="488"/>
      <c r="D100" s="488"/>
      <c r="E100" s="488"/>
      <c r="F100" s="488"/>
      <c r="G100" s="488"/>
      <c r="H100" s="488"/>
      <c r="I100" s="487"/>
      <c r="J100" s="487"/>
      <c r="K100" s="487"/>
      <c r="L100" s="487"/>
      <c r="M100" s="487"/>
      <c r="N100" s="487"/>
      <c r="O100" s="487"/>
      <c r="P100" s="487"/>
      <c r="Q100" s="487"/>
      <c r="R100" s="487"/>
      <c r="S100" s="487"/>
      <c r="T100" s="487"/>
      <c r="U100" s="487"/>
      <c r="V100" s="487"/>
      <c r="W100" s="233" t="s">
        <v>69</v>
      </c>
      <c r="X100" s="487"/>
      <c r="Y100" s="487"/>
      <c r="Z100" s="487"/>
      <c r="AA100" s="487"/>
      <c r="AB100" s="487"/>
      <c r="AC100" s="487"/>
      <c r="AD100" s="487"/>
      <c r="AE100" s="487"/>
      <c r="AF100" s="487"/>
      <c r="AG100" s="487"/>
      <c r="AH100" s="487"/>
      <c r="AI100" s="487"/>
      <c r="AJ100" s="487"/>
      <c r="AK100" s="487"/>
      <c r="AL100" s="487"/>
    </row>
    <row r="101" spans="2:38" ht="15" customHeight="1" x14ac:dyDescent="0.25">
      <c r="B101" s="869" t="s">
        <v>1</v>
      </c>
      <c r="C101" s="869" t="s">
        <v>70</v>
      </c>
      <c r="D101" s="869" t="s">
        <v>84</v>
      </c>
      <c r="E101" s="869"/>
      <c r="F101" s="869"/>
      <c r="G101" s="869"/>
      <c r="H101" s="869"/>
      <c r="I101" s="869" t="s">
        <v>85</v>
      </c>
      <c r="J101" s="869"/>
      <c r="K101" s="869"/>
      <c r="L101" s="869"/>
      <c r="M101" s="869"/>
      <c r="N101" s="869" t="s">
        <v>86</v>
      </c>
      <c r="O101" s="869"/>
      <c r="P101" s="869"/>
      <c r="Q101" s="869"/>
      <c r="R101" s="869"/>
      <c r="S101" s="869" t="s">
        <v>87</v>
      </c>
      <c r="T101" s="869"/>
      <c r="U101" s="869"/>
      <c r="V101" s="869"/>
      <c r="W101" s="869"/>
    </row>
    <row r="102" spans="2:38" x14ac:dyDescent="0.25">
      <c r="B102" s="869"/>
      <c r="C102" s="869"/>
      <c r="D102" s="878" t="s">
        <v>99</v>
      </c>
      <c r="E102" s="879"/>
      <c r="F102" s="879"/>
      <c r="G102" s="879"/>
      <c r="H102" s="879"/>
      <c r="I102" s="878" t="s">
        <v>99</v>
      </c>
      <c r="J102" s="879"/>
      <c r="K102" s="879"/>
      <c r="L102" s="879"/>
      <c r="M102" s="879"/>
      <c r="N102" s="878" t="s">
        <v>99</v>
      </c>
      <c r="O102" s="879"/>
      <c r="P102" s="879"/>
      <c r="Q102" s="879"/>
      <c r="R102" s="879"/>
      <c r="S102" s="878" t="s">
        <v>99</v>
      </c>
      <c r="T102" s="879"/>
      <c r="U102" s="879"/>
      <c r="V102" s="879"/>
      <c r="W102" s="879"/>
    </row>
    <row r="103" spans="2:38" ht="42.75" x14ac:dyDescent="0.25">
      <c r="B103" s="869"/>
      <c r="C103" s="869"/>
      <c r="D103" s="418" t="s">
        <v>301</v>
      </c>
      <c r="E103" s="418" t="s">
        <v>302</v>
      </c>
      <c r="F103" s="420" t="s">
        <v>334</v>
      </c>
      <c r="G103" s="418" t="s">
        <v>341</v>
      </c>
      <c r="H103" s="418" t="s">
        <v>304</v>
      </c>
      <c r="I103" s="418" t="s">
        <v>301</v>
      </c>
      <c r="J103" s="418" t="s">
        <v>302</v>
      </c>
      <c r="K103" s="420" t="s">
        <v>334</v>
      </c>
      <c r="L103" s="418" t="s">
        <v>341</v>
      </c>
      <c r="M103" s="418" t="s">
        <v>304</v>
      </c>
      <c r="N103" s="418" t="s">
        <v>301</v>
      </c>
      <c r="O103" s="418" t="s">
        <v>302</v>
      </c>
      <c r="P103" s="420" t="s">
        <v>334</v>
      </c>
      <c r="Q103" s="418" t="s">
        <v>341</v>
      </c>
      <c r="R103" s="418" t="s">
        <v>304</v>
      </c>
      <c r="S103" s="418" t="s">
        <v>301</v>
      </c>
      <c r="T103" s="418" t="s">
        <v>302</v>
      </c>
      <c r="U103" s="420" t="s">
        <v>334</v>
      </c>
      <c r="V103" s="418" t="s">
        <v>341</v>
      </c>
      <c r="W103" s="418" t="s">
        <v>304</v>
      </c>
    </row>
    <row r="104" spans="2:38" ht="28.5" x14ac:dyDescent="0.25">
      <c r="B104" s="412"/>
      <c r="C104" s="412"/>
      <c r="D104" s="507" t="s">
        <v>320</v>
      </c>
      <c r="E104" s="507" t="s">
        <v>321</v>
      </c>
      <c r="F104" s="507" t="s">
        <v>323</v>
      </c>
      <c r="G104" s="507" t="s">
        <v>324</v>
      </c>
      <c r="H104" s="507" t="s">
        <v>673</v>
      </c>
      <c r="I104" s="507" t="s">
        <v>325</v>
      </c>
      <c r="J104" s="507" t="s">
        <v>327</v>
      </c>
      <c r="K104" s="507" t="s">
        <v>328</v>
      </c>
      <c r="L104" s="507" t="s">
        <v>329</v>
      </c>
      <c r="M104" s="507" t="s">
        <v>685</v>
      </c>
      <c r="N104" s="507" t="s">
        <v>686</v>
      </c>
      <c r="O104" s="507" t="s">
        <v>687</v>
      </c>
      <c r="P104" s="507" t="s">
        <v>688</v>
      </c>
      <c r="Q104" s="507" t="s">
        <v>689</v>
      </c>
      <c r="R104" s="507" t="s">
        <v>690</v>
      </c>
      <c r="S104" s="507" t="s">
        <v>691</v>
      </c>
      <c r="T104" s="507" t="s">
        <v>692</v>
      </c>
      <c r="U104" s="507" t="s">
        <v>693</v>
      </c>
      <c r="V104" s="507" t="s">
        <v>694</v>
      </c>
      <c r="W104" s="507" t="s">
        <v>695</v>
      </c>
    </row>
    <row r="105" spans="2:38" x14ac:dyDescent="0.25">
      <c r="B105" s="735">
        <v>1</v>
      </c>
      <c r="C105" s="736" t="s">
        <v>712</v>
      </c>
      <c r="D105" s="575">
        <f>D33-D70</f>
        <v>0</v>
      </c>
      <c r="E105" s="482"/>
      <c r="F105" s="482"/>
      <c r="G105" s="491"/>
      <c r="H105" s="575">
        <f t="shared" ref="H105:I105" si="60">H33-H70</f>
        <v>0</v>
      </c>
      <c r="I105" s="575">
        <f t="shared" si="60"/>
        <v>0</v>
      </c>
      <c r="J105" s="236"/>
      <c r="K105" s="236"/>
      <c r="L105" s="491"/>
      <c r="M105" s="575">
        <f t="shared" ref="M105:N105" si="61">M33-M70</f>
        <v>0</v>
      </c>
      <c r="N105" s="575">
        <f t="shared" si="61"/>
        <v>0</v>
      </c>
      <c r="O105" s="236"/>
      <c r="P105" s="236"/>
      <c r="Q105" s="491"/>
      <c r="R105" s="575">
        <f t="shared" ref="R105:S105" si="62">R33-R70</f>
        <v>0</v>
      </c>
      <c r="S105" s="575">
        <f t="shared" si="62"/>
        <v>0</v>
      </c>
      <c r="T105" s="236"/>
      <c r="U105" s="236"/>
      <c r="V105" s="491"/>
      <c r="W105" s="575">
        <f t="shared" ref="W105:W113" si="63">W33-W70</f>
        <v>0</v>
      </c>
    </row>
    <row r="106" spans="2:38" x14ac:dyDescent="0.25">
      <c r="B106" s="737">
        <v>2</v>
      </c>
      <c r="C106" s="736" t="s">
        <v>713</v>
      </c>
      <c r="D106" s="575">
        <f t="shared" ref="D106:D113" si="64">D34-D71</f>
        <v>0</v>
      </c>
      <c r="E106" s="482"/>
      <c r="F106" s="482"/>
      <c r="G106" s="491"/>
      <c r="H106" s="575">
        <f t="shared" ref="H106:I106" si="65">H34-H71</f>
        <v>0</v>
      </c>
      <c r="I106" s="575">
        <f t="shared" si="65"/>
        <v>0</v>
      </c>
      <c r="J106" s="236"/>
      <c r="K106" s="236"/>
      <c r="L106" s="491"/>
      <c r="M106" s="575">
        <f t="shared" ref="M106:N106" si="66">M34-M71</f>
        <v>0</v>
      </c>
      <c r="N106" s="575">
        <f t="shared" si="66"/>
        <v>0</v>
      </c>
      <c r="O106" s="236"/>
      <c r="P106" s="236"/>
      <c r="Q106" s="491"/>
      <c r="R106" s="575">
        <f t="shared" ref="R106:S106" si="67">R34-R71</f>
        <v>0</v>
      </c>
      <c r="S106" s="575">
        <f t="shared" si="67"/>
        <v>0</v>
      </c>
      <c r="T106" s="236"/>
      <c r="U106" s="236"/>
      <c r="V106" s="491"/>
      <c r="W106" s="575">
        <f t="shared" si="63"/>
        <v>0</v>
      </c>
    </row>
    <row r="107" spans="2:38" x14ac:dyDescent="0.25">
      <c r="B107" s="737">
        <v>3</v>
      </c>
      <c r="C107" s="738" t="s">
        <v>714</v>
      </c>
      <c r="D107" s="575">
        <f t="shared" si="64"/>
        <v>0.13</v>
      </c>
      <c r="E107" s="482"/>
      <c r="F107" s="482"/>
      <c r="G107" s="491"/>
      <c r="H107" s="575">
        <f t="shared" ref="H107:I107" si="68">H35-H72</f>
        <v>0.13</v>
      </c>
      <c r="I107" s="575">
        <f t="shared" si="68"/>
        <v>0.13</v>
      </c>
      <c r="J107" s="236"/>
      <c r="K107" s="236"/>
      <c r="L107" s="491"/>
      <c r="M107" s="575">
        <f t="shared" ref="M107:N107" si="69">M35-M72</f>
        <v>0.13</v>
      </c>
      <c r="N107" s="575">
        <f t="shared" si="69"/>
        <v>0.13</v>
      </c>
      <c r="O107" s="236"/>
      <c r="P107" s="236"/>
      <c r="Q107" s="491"/>
      <c r="R107" s="575">
        <f t="shared" ref="R107:S107" si="70">R35-R72</f>
        <v>0.13</v>
      </c>
      <c r="S107" s="575">
        <f t="shared" si="70"/>
        <v>0.13</v>
      </c>
      <c r="T107" s="236"/>
      <c r="U107" s="236"/>
      <c r="V107" s="491"/>
      <c r="W107" s="575">
        <f t="shared" si="63"/>
        <v>0.13</v>
      </c>
    </row>
    <row r="108" spans="2:38" x14ac:dyDescent="0.25">
      <c r="B108" s="737">
        <v>4</v>
      </c>
      <c r="C108" s="736" t="s">
        <v>715</v>
      </c>
      <c r="D108" s="575">
        <f t="shared" si="64"/>
        <v>0</v>
      </c>
      <c r="E108" s="482"/>
      <c r="F108" s="482"/>
      <c r="G108" s="491"/>
      <c r="H108" s="575">
        <f t="shared" ref="H108:I108" si="71">H36-H73</f>
        <v>0</v>
      </c>
      <c r="I108" s="575">
        <f t="shared" si="71"/>
        <v>0</v>
      </c>
      <c r="J108" s="236"/>
      <c r="K108" s="236"/>
      <c r="L108" s="491"/>
      <c r="M108" s="575">
        <f t="shared" ref="M108:N108" si="72">M36-M73</f>
        <v>0</v>
      </c>
      <c r="N108" s="575">
        <f t="shared" si="72"/>
        <v>0</v>
      </c>
      <c r="O108" s="236"/>
      <c r="P108" s="236"/>
      <c r="Q108" s="491"/>
      <c r="R108" s="575">
        <f t="shared" ref="R108:S108" si="73">R36-R73</f>
        <v>0</v>
      </c>
      <c r="S108" s="575">
        <f t="shared" si="73"/>
        <v>0</v>
      </c>
      <c r="T108" s="236"/>
      <c r="U108" s="236"/>
      <c r="V108" s="491"/>
      <c r="W108" s="575">
        <f t="shared" si="63"/>
        <v>0</v>
      </c>
    </row>
    <row r="109" spans="2:38" x14ac:dyDescent="0.25">
      <c r="B109" s="737">
        <v>5</v>
      </c>
      <c r="C109" s="736" t="s">
        <v>716</v>
      </c>
      <c r="D109" s="575">
        <f t="shared" si="64"/>
        <v>0</v>
      </c>
      <c r="E109" s="482"/>
      <c r="F109" s="482"/>
      <c r="G109" s="492"/>
      <c r="H109" s="575">
        <f t="shared" ref="H109:I109" si="74">H37-H74</f>
        <v>0</v>
      </c>
      <c r="I109" s="575">
        <f t="shared" si="74"/>
        <v>0</v>
      </c>
      <c r="J109" s="236"/>
      <c r="K109" s="236"/>
      <c r="L109" s="492"/>
      <c r="M109" s="575">
        <f t="shared" ref="M109:N109" si="75">M37-M74</f>
        <v>0</v>
      </c>
      <c r="N109" s="575">
        <f t="shared" si="75"/>
        <v>0</v>
      </c>
      <c r="O109" s="236"/>
      <c r="P109" s="236"/>
      <c r="Q109" s="492"/>
      <c r="R109" s="575">
        <f t="shared" ref="R109:S109" si="76">R37-R74</f>
        <v>0</v>
      </c>
      <c r="S109" s="575">
        <f t="shared" si="76"/>
        <v>0</v>
      </c>
      <c r="T109" s="236"/>
      <c r="U109" s="236"/>
      <c r="V109" s="492"/>
      <c r="W109" s="575">
        <f t="shared" si="63"/>
        <v>0</v>
      </c>
    </row>
    <row r="110" spans="2:38" x14ac:dyDescent="0.25">
      <c r="B110" s="737">
        <v>6</v>
      </c>
      <c r="C110" s="736" t="s">
        <v>717</v>
      </c>
      <c r="D110" s="575">
        <f t="shared" si="64"/>
        <v>202.47821518904101</v>
      </c>
      <c r="E110" s="482"/>
      <c r="F110" s="482"/>
      <c r="G110" s="491"/>
      <c r="H110" s="575">
        <f t="shared" ref="H110:I110" si="77">H38-H75</f>
        <v>196.09643046575331</v>
      </c>
      <c r="I110" s="575">
        <f t="shared" si="77"/>
        <v>196.09643046575331</v>
      </c>
      <c r="J110" s="236"/>
      <c r="K110" s="236"/>
      <c r="L110" s="491"/>
      <c r="M110" s="575">
        <f t="shared" ref="M110:N110" si="78">M38-M75</f>
        <v>189.71464574246568</v>
      </c>
      <c r="N110" s="575">
        <f t="shared" si="78"/>
        <v>189.71464574246568</v>
      </c>
      <c r="O110" s="236"/>
      <c r="P110" s="236"/>
      <c r="Q110" s="491"/>
      <c r="R110" s="575">
        <f t="shared" ref="R110:S110" si="79">R38-R75</f>
        <v>183.33286101917804</v>
      </c>
      <c r="S110" s="575">
        <f t="shared" si="79"/>
        <v>183.33286101917804</v>
      </c>
      <c r="T110" s="236"/>
      <c r="U110" s="236"/>
      <c r="V110" s="491"/>
      <c r="W110" s="575">
        <f t="shared" si="63"/>
        <v>176.9510762958904</v>
      </c>
    </row>
    <row r="111" spans="2:38" x14ac:dyDescent="0.25">
      <c r="B111" s="737">
        <v>7</v>
      </c>
      <c r="C111" s="736" t="s">
        <v>718</v>
      </c>
      <c r="D111" s="575">
        <f t="shared" si="64"/>
        <v>1.999999999999999E-2</v>
      </c>
      <c r="E111" s="482"/>
      <c r="F111" s="482"/>
      <c r="G111" s="491"/>
      <c r="H111" s="575">
        <f t="shared" ref="H111:I111" si="80">H39-H76</f>
        <v>1.999999999999999E-2</v>
      </c>
      <c r="I111" s="575">
        <f t="shared" si="80"/>
        <v>1.999999999999999E-2</v>
      </c>
      <c r="J111" s="236"/>
      <c r="K111" s="236"/>
      <c r="L111" s="491"/>
      <c r="M111" s="575">
        <f t="shared" ref="M111:N111" si="81">M39-M76</f>
        <v>1.999999999999999E-2</v>
      </c>
      <c r="N111" s="575">
        <f t="shared" si="81"/>
        <v>1.999999999999999E-2</v>
      </c>
      <c r="O111" s="236"/>
      <c r="P111" s="236"/>
      <c r="Q111" s="491"/>
      <c r="R111" s="575">
        <f t="shared" ref="R111:S111" si="82">R39-R76</f>
        <v>1.999999999999999E-2</v>
      </c>
      <c r="S111" s="575">
        <f t="shared" si="82"/>
        <v>1.999999999999999E-2</v>
      </c>
      <c r="T111" s="236"/>
      <c r="U111" s="236"/>
      <c r="V111" s="491"/>
      <c r="W111" s="575">
        <f t="shared" si="63"/>
        <v>1.999999999999999E-2</v>
      </c>
    </row>
    <row r="112" spans="2:38" x14ac:dyDescent="0.25">
      <c r="B112" s="737">
        <v>8</v>
      </c>
      <c r="C112" s="736" t="s">
        <v>719</v>
      </c>
      <c r="D112" s="575">
        <f t="shared" si="64"/>
        <v>0</v>
      </c>
      <c r="E112" s="483"/>
      <c r="F112" s="483"/>
      <c r="G112" s="491"/>
      <c r="H112" s="575">
        <f t="shared" ref="H112:I112" si="83">H40-H77</f>
        <v>0</v>
      </c>
      <c r="I112" s="575">
        <f t="shared" si="83"/>
        <v>0</v>
      </c>
      <c r="J112" s="484"/>
      <c r="K112" s="484"/>
      <c r="L112" s="491"/>
      <c r="M112" s="575">
        <f t="shared" ref="M112:N112" si="84">M40-M77</f>
        <v>0</v>
      </c>
      <c r="N112" s="575">
        <f t="shared" si="84"/>
        <v>0</v>
      </c>
      <c r="O112" s="484"/>
      <c r="P112" s="484"/>
      <c r="Q112" s="491"/>
      <c r="R112" s="575">
        <f t="shared" ref="R112:S112" si="85">R40-R77</f>
        <v>0</v>
      </c>
      <c r="S112" s="575">
        <f t="shared" si="85"/>
        <v>0</v>
      </c>
      <c r="T112" s="484"/>
      <c r="U112" s="484"/>
      <c r="V112" s="491"/>
      <c r="W112" s="575">
        <f t="shared" si="63"/>
        <v>0</v>
      </c>
    </row>
    <row r="113" spans="2:23" ht="18" x14ac:dyDescent="0.25">
      <c r="B113" s="485"/>
      <c r="C113" s="486" t="s">
        <v>176</v>
      </c>
      <c r="D113" s="575">
        <f t="shared" si="64"/>
        <v>202.62821518904099</v>
      </c>
      <c r="E113" s="486"/>
      <c r="F113" s="486"/>
      <c r="G113" s="493"/>
      <c r="H113" s="575">
        <f t="shared" ref="H113:I113" si="86">H41-H78</f>
        <v>196.24643046575341</v>
      </c>
      <c r="I113" s="575">
        <f t="shared" si="86"/>
        <v>196.24643046575341</v>
      </c>
      <c r="J113" s="485"/>
      <c r="K113" s="485"/>
      <c r="L113" s="493"/>
      <c r="M113" s="575">
        <f t="shared" ref="M113:N113" si="87">M41-M78</f>
        <v>189.86464574246577</v>
      </c>
      <c r="N113" s="575">
        <f t="shared" si="87"/>
        <v>189.86464574246577</v>
      </c>
      <c r="O113" s="485"/>
      <c r="P113" s="485"/>
      <c r="Q113" s="493"/>
      <c r="R113" s="575">
        <f t="shared" ref="R113:S113" si="88">R41-R78</f>
        <v>183.48286101917813</v>
      </c>
      <c r="S113" s="575">
        <f t="shared" si="88"/>
        <v>183.48286101917813</v>
      </c>
      <c r="T113" s="485"/>
      <c r="U113" s="485"/>
      <c r="V113" s="493"/>
      <c r="W113" s="575">
        <f t="shared" si="63"/>
        <v>177.10107629589049</v>
      </c>
    </row>
  </sheetData>
  <mergeCells count="60">
    <mergeCell ref="S12:W12"/>
    <mergeCell ref="D13:H13"/>
    <mergeCell ref="I13:M13"/>
    <mergeCell ref="N13:R13"/>
    <mergeCell ref="S13:W13"/>
    <mergeCell ref="B12:B14"/>
    <mergeCell ref="C12:C14"/>
    <mergeCell ref="D12:H12"/>
    <mergeCell ref="I12:M12"/>
    <mergeCell ref="N12:R12"/>
    <mergeCell ref="S29:W29"/>
    <mergeCell ref="D30:H30"/>
    <mergeCell ref="I30:M30"/>
    <mergeCell ref="N30:R30"/>
    <mergeCell ref="S30:W30"/>
    <mergeCell ref="B29:B31"/>
    <mergeCell ref="C29:C31"/>
    <mergeCell ref="D29:H29"/>
    <mergeCell ref="I29:M29"/>
    <mergeCell ref="N29:R29"/>
    <mergeCell ref="S48:W48"/>
    <mergeCell ref="D49:H49"/>
    <mergeCell ref="I49:M49"/>
    <mergeCell ref="N49:R49"/>
    <mergeCell ref="S49:W49"/>
    <mergeCell ref="B48:B50"/>
    <mergeCell ref="C48:C50"/>
    <mergeCell ref="D48:H48"/>
    <mergeCell ref="I48:M48"/>
    <mergeCell ref="N48:R48"/>
    <mergeCell ref="S66:W66"/>
    <mergeCell ref="D67:H67"/>
    <mergeCell ref="I67:M67"/>
    <mergeCell ref="N67:R67"/>
    <mergeCell ref="S67:W67"/>
    <mergeCell ref="B66:B68"/>
    <mergeCell ref="C66:C68"/>
    <mergeCell ref="D66:H66"/>
    <mergeCell ref="I66:M66"/>
    <mergeCell ref="N66:R66"/>
    <mergeCell ref="S84:W84"/>
    <mergeCell ref="D85:H85"/>
    <mergeCell ref="I85:M85"/>
    <mergeCell ref="N85:R85"/>
    <mergeCell ref="S85:W85"/>
    <mergeCell ref="B84:B86"/>
    <mergeCell ref="C84:C86"/>
    <mergeCell ref="D84:H84"/>
    <mergeCell ref="I84:M84"/>
    <mergeCell ref="N84:R84"/>
    <mergeCell ref="S101:W101"/>
    <mergeCell ref="D102:H102"/>
    <mergeCell ref="I102:M102"/>
    <mergeCell ref="N102:R102"/>
    <mergeCell ref="S102:W102"/>
    <mergeCell ref="B101:B103"/>
    <mergeCell ref="C101:C103"/>
    <mergeCell ref="D101:H101"/>
    <mergeCell ref="I101:M101"/>
    <mergeCell ref="N101:R101"/>
  </mergeCells>
  <pageMargins left="1.02" right="0.25" top="1" bottom="1" header="0.25" footer="0.25"/>
  <pageSetup paperSize="9" scale="57" fitToWidth="2" fitToHeight="3" orientation="landscape" r:id="rId1"/>
  <headerFooter alignWithMargins="0"/>
  <rowBreaks count="2" manualBreakCount="2">
    <brk id="43" max="22" man="1"/>
    <brk id="79" max="22" man="1"/>
  </rowBreaks>
  <colBreaks count="1" manualBreakCount="1">
    <brk id="13" max="11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BD2C-ABD4-4095-8AF0-557B753CE0E0}">
  <dimension ref="A1:AK73"/>
  <sheetViews>
    <sheetView showGridLines="0" view="pageBreakPreview" topLeftCell="A21" zoomScale="30" zoomScaleNormal="68" zoomScaleSheetLayoutView="30" workbookViewId="0">
      <selection activeCell="D15" sqref="D15:H15"/>
    </sheetView>
  </sheetViews>
  <sheetFormatPr defaultColWidth="9.28515625" defaultRowHeight="15" x14ac:dyDescent="0.25"/>
  <cols>
    <col min="1" max="1" width="8.85546875" style="230" customWidth="1"/>
    <col min="2" max="2" width="6.28515625" style="230" customWidth="1"/>
    <col min="3" max="3" width="36.28515625" style="230" customWidth="1"/>
    <col min="4" max="4" width="18.7109375" style="230" customWidth="1"/>
    <col min="5" max="5" width="20.7109375" style="230" customWidth="1"/>
    <col min="6" max="27" width="18.7109375" style="230" customWidth="1"/>
    <col min="28" max="28" width="12.85546875" style="230" customWidth="1"/>
    <col min="29" max="16384" width="9.28515625" style="230"/>
  </cols>
  <sheetData>
    <row r="1" spans="1:37" x14ac:dyDescent="0.25">
      <c r="B1" s="281"/>
    </row>
    <row r="2" spans="1:37" x14ac:dyDescent="0.25">
      <c r="B2" s="479"/>
      <c r="D2" s="480"/>
      <c r="E2" s="480"/>
      <c r="F2" s="232" t="str">
        <f>Index!B2</f>
        <v>ADANI TRANSMISSION (INDIA) LIMITED</v>
      </c>
      <c r="G2" s="232"/>
      <c r="H2" s="480"/>
      <c r="I2" s="480"/>
      <c r="J2" s="480"/>
      <c r="K2" s="480"/>
      <c r="L2" s="480"/>
      <c r="M2" s="480"/>
      <c r="N2" s="480"/>
      <c r="O2" s="480"/>
      <c r="P2" s="480"/>
      <c r="Q2" s="480"/>
      <c r="R2" s="480"/>
      <c r="S2" s="480"/>
      <c r="T2" s="480"/>
      <c r="U2" s="480"/>
      <c r="V2" s="480"/>
      <c r="W2" s="480"/>
    </row>
    <row r="3" spans="1:37" x14ac:dyDescent="0.25">
      <c r="B3" s="479"/>
      <c r="D3" s="282"/>
      <c r="E3" s="282"/>
      <c r="F3" s="232" t="s">
        <v>340</v>
      </c>
      <c r="G3" s="232"/>
      <c r="H3" s="282"/>
      <c r="I3" s="282"/>
      <c r="J3" s="282"/>
      <c r="K3" s="282"/>
      <c r="L3" s="282"/>
      <c r="M3" s="282"/>
      <c r="N3" s="282"/>
      <c r="O3" s="282"/>
      <c r="P3" s="282"/>
      <c r="Q3" s="282"/>
      <c r="R3" s="282"/>
      <c r="S3" s="282"/>
      <c r="T3" s="480"/>
      <c r="U3" s="480"/>
      <c r="V3" s="480"/>
      <c r="W3" s="480"/>
    </row>
    <row r="4" spans="1:37" x14ac:dyDescent="0.25">
      <c r="B4" s="480"/>
      <c r="D4" s="480"/>
      <c r="E4" s="479"/>
      <c r="F4" s="472" t="s">
        <v>710</v>
      </c>
      <c r="G4" s="472"/>
      <c r="H4" s="479"/>
      <c r="I4" s="479"/>
      <c r="J4" s="480"/>
      <c r="K4" s="480"/>
      <c r="L4" s="480"/>
      <c r="M4" s="480"/>
      <c r="N4" s="480"/>
      <c r="O4" s="480"/>
      <c r="P4" s="480"/>
      <c r="Q4" s="480"/>
      <c r="R4" s="480"/>
      <c r="S4" s="480"/>
      <c r="T4" s="480"/>
      <c r="U4" s="480"/>
      <c r="V4" s="480"/>
      <c r="W4" s="480"/>
    </row>
    <row r="5" spans="1:37" x14ac:dyDescent="0.25">
      <c r="C5" s="281"/>
      <c r="E5" s="471"/>
      <c r="H5" s="471"/>
      <c r="I5" s="471"/>
    </row>
    <row r="6" spans="1:37" x14ac:dyDescent="0.25">
      <c r="C6" s="281"/>
      <c r="E6" s="471"/>
      <c r="H6" s="471"/>
      <c r="I6" s="471"/>
    </row>
    <row r="7" spans="1:37" x14ac:dyDescent="0.25">
      <c r="C7" s="281"/>
      <c r="E7" s="471"/>
      <c r="H7" s="471"/>
      <c r="I7" s="471"/>
    </row>
    <row r="8" spans="1:37" x14ac:dyDescent="0.25">
      <c r="C8" s="281"/>
      <c r="E8" s="471"/>
      <c r="H8" s="471"/>
      <c r="I8" s="471"/>
    </row>
    <row r="9" spans="1:37" x14ac:dyDescent="0.25">
      <c r="A9" s="1" t="s">
        <v>299</v>
      </c>
      <c r="B9" s="894" t="s">
        <v>300</v>
      </c>
      <c r="C9" s="894"/>
      <c r="D9" s="6"/>
      <c r="E9" s="6"/>
      <c r="F9" s="6"/>
      <c r="G9" s="6"/>
      <c r="H9" s="6"/>
      <c r="I9" s="6"/>
      <c r="J9" s="6"/>
      <c r="K9" s="6"/>
      <c r="L9" s="6"/>
      <c r="M9" s="6"/>
      <c r="N9" s="1"/>
      <c r="O9" s="8"/>
      <c r="P9" s="1"/>
      <c r="Q9" s="1"/>
      <c r="R9" s="8"/>
      <c r="S9" s="8"/>
      <c r="T9" s="1"/>
      <c r="U9" s="1"/>
      <c r="V9" s="1"/>
      <c r="W9" s="1"/>
      <c r="X9" s="1"/>
      <c r="Y9" s="1"/>
      <c r="Z9" s="1"/>
      <c r="AA9" s="1"/>
      <c r="AB9" s="1"/>
      <c r="AC9" s="1"/>
      <c r="AD9" s="1"/>
      <c r="AE9" s="1"/>
      <c r="AF9" s="1"/>
      <c r="AG9" s="1"/>
      <c r="AH9" s="1"/>
      <c r="AI9" s="1"/>
      <c r="AJ9" s="1"/>
      <c r="AK9" s="1"/>
    </row>
    <row r="10" spans="1:37" x14ac:dyDescent="0.25">
      <c r="A10" s="889"/>
      <c r="B10" s="889"/>
      <c r="C10" s="2"/>
      <c r="D10" s="2"/>
      <c r="E10" s="2"/>
      <c r="F10" s="2"/>
      <c r="G10" s="2"/>
      <c r="H10" s="2"/>
      <c r="I10" s="2"/>
      <c r="J10" s="2"/>
      <c r="K10" s="2"/>
      <c r="L10" s="2"/>
      <c r="M10" s="2"/>
      <c r="N10" s="1"/>
      <c r="O10" s="8"/>
      <c r="P10" s="1"/>
      <c r="Q10" s="1"/>
      <c r="R10" s="8"/>
      <c r="S10" s="8"/>
      <c r="T10" s="1"/>
      <c r="U10" s="1"/>
      <c r="V10" s="1"/>
      <c r="W10" s="1"/>
      <c r="X10" s="1"/>
      <c r="Y10" s="1"/>
      <c r="Z10" s="1"/>
      <c r="AA10" s="1"/>
      <c r="AB10" s="7" t="s">
        <v>69</v>
      </c>
      <c r="AC10" s="1"/>
      <c r="AD10" s="1"/>
      <c r="AE10" s="1"/>
      <c r="AF10" s="1"/>
      <c r="AG10" s="1"/>
      <c r="AH10" s="1"/>
      <c r="AI10" s="1"/>
      <c r="AJ10" s="1"/>
      <c r="AK10" s="1"/>
    </row>
    <row r="11" spans="1:37" x14ac:dyDescent="0.25">
      <c r="A11" s="889"/>
      <c r="B11" s="889"/>
      <c r="C11" s="2"/>
      <c r="D11" s="2"/>
      <c r="E11" s="2"/>
      <c r="F11" s="2"/>
      <c r="G11" s="2"/>
      <c r="H11" s="2"/>
      <c r="I11" s="2"/>
      <c r="J11" s="2"/>
      <c r="K11" s="2"/>
      <c r="L11" s="2"/>
      <c r="M11" s="2"/>
      <c r="N11" s="1"/>
      <c r="O11" s="8"/>
      <c r="P11" s="1"/>
      <c r="Q11" s="1"/>
      <c r="R11" s="8"/>
      <c r="S11" s="8"/>
      <c r="T11" s="1"/>
      <c r="U11" s="1"/>
      <c r="V11" s="1"/>
      <c r="W11" s="1"/>
      <c r="X11" s="1"/>
      <c r="Y11" s="1"/>
      <c r="Z11" s="1"/>
      <c r="AA11" s="1"/>
      <c r="AB11" s="1"/>
      <c r="AC11" s="1"/>
      <c r="AD11" s="1"/>
      <c r="AE11" s="7"/>
      <c r="AF11" s="1"/>
      <c r="AG11" s="1"/>
      <c r="AH11" s="1"/>
      <c r="AI11" s="1"/>
      <c r="AJ11" s="1"/>
      <c r="AK11" s="1"/>
    </row>
    <row r="12" spans="1:37" x14ac:dyDescent="0.25">
      <c r="A12" s="1"/>
      <c r="B12" s="896" t="s">
        <v>669</v>
      </c>
      <c r="C12" s="896"/>
      <c r="D12" s="896"/>
      <c r="E12" s="896"/>
      <c r="F12" s="896"/>
      <c r="G12" s="896"/>
      <c r="H12" s="896"/>
      <c r="I12" s="896"/>
      <c r="J12" s="896"/>
      <c r="K12" s="896"/>
      <c r="L12" s="896"/>
      <c r="M12" s="2"/>
      <c r="N12" s="1"/>
      <c r="O12" s="8"/>
      <c r="P12" s="1"/>
      <c r="Q12" s="1"/>
      <c r="R12" s="8"/>
      <c r="S12" s="8"/>
      <c r="T12" s="1"/>
      <c r="U12" s="1"/>
      <c r="V12" s="1"/>
      <c r="W12" s="1"/>
      <c r="X12" s="1"/>
      <c r="Y12" s="1"/>
      <c r="Z12" s="1"/>
      <c r="AA12" s="1"/>
      <c r="AB12" s="1"/>
      <c r="AC12" s="1"/>
      <c r="AD12" s="1"/>
      <c r="AE12" s="7"/>
      <c r="AF12" s="1"/>
      <c r="AG12" s="1"/>
      <c r="AH12" s="1"/>
      <c r="AI12" s="1"/>
      <c r="AJ12" s="1"/>
      <c r="AK12" s="1"/>
    </row>
    <row r="13" spans="1:37" x14ac:dyDescent="0.25">
      <c r="A13" s="889"/>
      <c r="B13" s="889"/>
      <c r="C13" s="2"/>
      <c r="D13" s="2"/>
      <c r="E13" s="2"/>
      <c r="F13" s="2"/>
      <c r="G13" s="2"/>
      <c r="H13" s="2"/>
      <c r="I13" s="2"/>
      <c r="J13" s="2"/>
      <c r="K13" s="2"/>
      <c r="L13" s="2"/>
      <c r="M13" s="2"/>
      <c r="N13" s="1"/>
      <c r="O13" s="8"/>
      <c r="P13" s="1"/>
      <c r="Q13" s="1"/>
      <c r="R13" s="8"/>
      <c r="S13" s="8"/>
      <c r="T13" s="1"/>
      <c r="U13" s="1"/>
      <c r="V13" s="1"/>
      <c r="W13" s="1"/>
      <c r="X13" s="1"/>
      <c r="Y13" s="1"/>
      <c r="Z13" s="1"/>
      <c r="AA13" s="1"/>
      <c r="AB13" s="1"/>
      <c r="AC13" s="1"/>
      <c r="AD13" s="1"/>
      <c r="AE13" s="7"/>
      <c r="AF13" s="1"/>
      <c r="AG13" s="1"/>
      <c r="AH13" s="1"/>
      <c r="AI13" s="1"/>
      <c r="AJ13" s="1"/>
      <c r="AK13" s="1"/>
    </row>
    <row r="14" spans="1:37" x14ac:dyDescent="0.25">
      <c r="A14" s="889"/>
      <c r="B14" s="889"/>
      <c r="C14" s="2"/>
      <c r="D14" s="2"/>
      <c r="E14" s="2"/>
      <c r="F14" s="2"/>
      <c r="G14" s="2"/>
      <c r="H14" s="2"/>
      <c r="I14" s="2"/>
      <c r="J14" s="2"/>
      <c r="K14" s="2"/>
      <c r="L14" s="2"/>
      <c r="M14" s="2"/>
      <c r="N14" s="1"/>
      <c r="O14" s="8"/>
      <c r="P14" s="1"/>
      <c r="Q14" s="1"/>
      <c r="R14" s="8"/>
      <c r="S14" s="8"/>
      <c r="T14" s="1"/>
      <c r="U14" s="1"/>
      <c r="V14" s="1"/>
      <c r="W14" s="1"/>
      <c r="X14" s="1"/>
      <c r="Y14" s="1"/>
      <c r="Z14" s="1"/>
      <c r="AA14" s="1"/>
      <c r="AB14" s="7" t="s">
        <v>69</v>
      </c>
      <c r="AC14" s="1"/>
      <c r="AD14" s="1"/>
      <c r="AE14" s="7"/>
      <c r="AF14" s="1"/>
      <c r="AG14" s="1"/>
      <c r="AH14" s="1"/>
      <c r="AI14" s="1"/>
      <c r="AJ14" s="1"/>
      <c r="AK14" s="1"/>
    </row>
    <row r="15" spans="1:37" ht="13.9" customHeight="1" x14ac:dyDescent="0.25">
      <c r="A15" s="1"/>
      <c r="B15" s="891" t="s">
        <v>1</v>
      </c>
      <c r="C15" s="891" t="s">
        <v>70</v>
      </c>
      <c r="D15" s="880" t="s">
        <v>83</v>
      </c>
      <c r="E15" s="881"/>
      <c r="F15" s="881"/>
      <c r="G15" s="881"/>
      <c r="H15" s="882"/>
      <c r="I15" s="880" t="s">
        <v>84</v>
      </c>
      <c r="J15" s="881"/>
      <c r="K15" s="881"/>
      <c r="L15" s="881"/>
      <c r="M15" s="882"/>
      <c r="N15" s="880" t="s">
        <v>85</v>
      </c>
      <c r="O15" s="881"/>
      <c r="P15" s="881"/>
      <c r="Q15" s="881"/>
      <c r="R15" s="882"/>
      <c r="S15" s="880" t="s">
        <v>86</v>
      </c>
      <c r="T15" s="881"/>
      <c r="U15" s="881"/>
      <c r="V15" s="881"/>
      <c r="W15" s="882"/>
      <c r="X15" s="880" t="s">
        <v>87</v>
      </c>
      <c r="Y15" s="881"/>
      <c r="Z15" s="881"/>
      <c r="AA15" s="881"/>
      <c r="AB15" s="882"/>
      <c r="AC15" s="1"/>
      <c r="AD15" s="1"/>
      <c r="AE15" s="1"/>
      <c r="AF15" s="1"/>
      <c r="AG15" s="1"/>
      <c r="AH15" s="1"/>
      <c r="AI15" s="1"/>
      <c r="AJ15" s="1"/>
      <c r="AK15" s="1"/>
    </row>
    <row r="16" spans="1:37" ht="13.9" customHeight="1" x14ac:dyDescent="0.25">
      <c r="A16" s="1"/>
      <c r="B16" s="892"/>
      <c r="C16" s="892"/>
      <c r="D16" s="886" t="s">
        <v>99</v>
      </c>
      <c r="E16" s="887"/>
      <c r="F16" s="887"/>
      <c r="G16" s="887"/>
      <c r="H16" s="888"/>
      <c r="I16" s="886" t="s">
        <v>99</v>
      </c>
      <c r="J16" s="887"/>
      <c r="K16" s="887"/>
      <c r="L16" s="887"/>
      <c r="M16" s="888"/>
      <c r="N16" s="886" t="s">
        <v>99</v>
      </c>
      <c r="O16" s="887"/>
      <c r="P16" s="887"/>
      <c r="Q16" s="887"/>
      <c r="R16" s="888"/>
      <c r="S16" s="886" t="s">
        <v>99</v>
      </c>
      <c r="T16" s="887"/>
      <c r="U16" s="887"/>
      <c r="V16" s="887"/>
      <c r="W16" s="888"/>
      <c r="X16" s="886" t="s">
        <v>99</v>
      </c>
      <c r="Y16" s="887"/>
      <c r="Z16" s="887"/>
      <c r="AA16" s="887"/>
      <c r="AB16" s="888"/>
      <c r="AC16" s="1"/>
      <c r="AD16" s="1"/>
      <c r="AE16" s="1"/>
      <c r="AF16" s="1"/>
      <c r="AG16" s="1"/>
      <c r="AH16" s="1"/>
      <c r="AI16" s="1"/>
      <c r="AJ16" s="1"/>
      <c r="AK16" s="1"/>
    </row>
    <row r="17" spans="1:37" ht="42.75" x14ac:dyDescent="0.25">
      <c r="A17" s="1"/>
      <c r="B17" s="893"/>
      <c r="C17" s="893"/>
      <c r="D17" s="507" t="s">
        <v>301</v>
      </c>
      <c r="E17" s="507" t="s">
        <v>302</v>
      </c>
      <c r="F17" s="507" t="s">
        <v>303</v>
      </c>
      <c r="G17" s="507" t="s">
        <v>341</v>
      </c>
      <c r="H17" s="507" t="s">
        <v>304</v>
      </c>
      <c r="I17" s="507" t="s">
        <v>301</v>
      </c>
      <c r="J17" s="507" t="s">
        <v>302</v>
      </c>
      <c r="K17" s="507" t="s">
        <v>303</v>
      </c>
      <c r="L17" s="507" t="s">
        <v>341</v>
      </c>
      <c r="M17" s="507" t="s">
        <v>304</v>
      </c>
      <c r="N17" s="507" t="s">
        <v>301</v>
      </c>
      <c r="O17" s="507" t="s">
        <v>302</v>
      </c>
      <c r="P17" s="507" t="s">
        <v>303</v>
      </c>
      <c r="Q17" s="507" t="s">
        <v>341</v>
      </c>
      <c r="R17" s="507" t="s">
        <v>304</v>
      </c>
      <c r="S17" s="507" t="s">
        <v>301</v>
      </c>
      <c r="T17" s="507" t="s">
        <v>302</v>
      </c>
      <c r="U17" s="507" t="s">
        <v>303</v>
      </c>
      <c r="V17" s="507" t="s">
        <v>341</v>
      </c>
      <c r="W17" s="507" t="s">
        <v>304</v>
      </c>
      <c r="X17" s="507" t="s">
        <v>301</v>
      </c>
      <c r="Y17" s="507" t="s">
        <v>302</v>
      </c>
      <c r="Z17" s="507" t="s">
        <v>303</v>
      </c>
      <c r="AA17" s="507" t="s">
        <v>341</v>
      </c>
      <c r="AB17" s="507" t="s">
        <v>304</v>
      </c>
      <c r="AC17" s="1"/>
      <c r="AD17" s="1"/>
      <c r="AE17" s="1"/>
      <c r="AF17" s="1"/>
      <c r="AG17" s="9"/>
      <c r="AH17" s="9"/>
      <c r="AI17" s="9"/>
      <c r="AJ17" s="9"/>
      <c r="AK17" s="9"/>
    </row>
    <row r="18" spans="1:37" ht="28.5" x14ac:dyDescent="0.25">
      <c r="A18" s="9"/>
      <c r="B18" s="507"/>
      <c r="C18" s="507"/>
      <c r="D18" s="507" t="s">
        <v>88</v>
      </c>
      <c r="E18" s="507" t="s">
        <v>89</v>
      </c>
      <c r="F18" s="507" t="s">
        <v>187</v>
      </c>
      <c r="G18" s="507" t="s">
        <v>91</v>
      </c>
      <c r="H18" s="507" t="s">
        <v>342</v>
      </c>
      <c r="I18" s="507" t="s">
        <v>92</v>
      </c>
      <c r="J18" s="507" t="s">
        <v>306</v>
      </c>
      <c r="K18" s="507" t="s">
        <v>94</v>
      </c>
      <c r="L18" s="507" t="s">
        <v>95</v>
      </c>
      <c r="M18" s="507" t="s">
        <v>670</v>
      </c>
      <c r="N18" s="507" t="s">
        <v>308</v>
      </c>
      <c r="O18" s="507" t="s">
        <v>310</v>
      </c>
      <c r="P18" s="507" t="s">
        <v>311</v>
      </c>
      <c r="Q18" s="507" t="s">
        <v>312</v>
      </c>
      <c r="R18" s="507" t="s">
        <v>671</v>
      </c>
      <c r="S18" s="507" t="s">
        <v>315</v>
      </c>
      <c r="T18" s="507" t="s">
        <v>316</v>
      </c>
      <c r="U18" s="507" t="s">
        <v>317</v>
      </c>
      <c r="V18" s="507" t="s">
        <v>319</v>
      </c>
      <c r="W18" s="507" t="s">
        <v>672</v>
      </c>
      <c r="X18" s="507" t="s">
        <v>320</v>
      </c>
      <c r="Y18" s="507" t="s">
        <v>321</v>
      </c>
      <c r="Z18" s="507" t="s">
        <v>323</v>
      </c>
      <c r="AA18" s="507" t="s">
        <v>324</v>
      </c>
      <c r="AB18" s="507" t="s">
        <v>673</v>
      </c>
      <c r="AC18" s="1"/>
      <c r="AD18" s="1"/>
      <c r="AE18" s="1"/>
      <c r="AF18" s="1"/>
      <c r="AG18" s="8"/>
      <c r="AH18" s="8"/>
      <c r="AI18" s="8"/>
      <c r="AJ18" s="8"/>
      <c r="AK18" s="8"/>
    </row>
    <row r="19" spans="1:37" x14ac:dyDescent="0.25">
      <c r="A19" s="8"/>
      <c r="B19" s="735">
        <v>1</v>
      </c>
      <c r="C19" s="736" t="s">
        <v>712</v>
      </c>
      <c r="D19" s="566">
        <v>0</v>
      </c>
      <c r="E19" s="566"/>
      <c r="F19" s="566">
        <v>0</v>
      </c>
      <c r="G19" s="566">
        <v>0</v>
      </c>
      <c r="H19" s="566">
        <f>D19+E19-F19-G19</f>
        <v>0</v>
      </c>
      <c r="I19" s="566">
        <f>H19</f>
        <v>0</v>
      </c>
      <c r="J19" s="566"/>
      <c r="K19" s="566">
        <v>0</v>
      </c>
      <c r="L19" s="566">
        <v>0</v>
      </c>
      <c r="M19" s="566">
        <f>I19+J19-K19-L19</f>
        <v>0</v>
      </c>
      <c r="N19" s="566">
        <f>M19</f>
        <v>0</v>
      </c>
      <c r="O19" s="538"/>
      <c r="P19" s="566">
        <v>0</v>
      </c>
      <c r="Q19" s="566">
        <v>0</v>
      </c>
      <c r="R19" s="566">
        <f>N19+O19-P19-Q19</f>
        <v>0</v>
      </c>
      <c r="S19" s="566">
        <f>R19</f>
        <v>0</v>
      </c>
      <c r="T19" s="538"/>
      <c r="U19" s="566">
        <v>0</v>
      </c>
      <c r="V19" s="566">
        <v>0</v>
      </c>
      <c r="W19" s="566">
        <f>S19+T19-U19-V19</f>
        <v>0</v>
      </c>
      <c r="X19" s="566">
        <f>W19</f>
        <v>0</v>
      </c>
      <c r="Y19" s="538"/>
      <c r="Z19" s="566">
        <v>0</v>
      </c>
      <c r="AA19" s="566">
        <v>0</v>
      </c>
      <c r="AB19" s="566">
        <f>X19+Y19-Z19-AA19</f>
        <v>0</v>
      </c>
      <c r="AC19" s="1"/>
      <c r="AD19" s="1"/>
      <c r="AE19" s="1"/>
      <c r="AF19" s="1"/>
      <c r="AG19" s="8"/>
      <c r="AH19" s="8"/>
      <c r="AI19" s="8"/>
      <c r="AJ19" s="8"/>
      <c r="AK19" s="8"/>
    </row>
    <row r="20" spans="1:37" x14ac:dyDescent="0.25">
      <c r="A20" s="8"/>
      <c r="B20" s="737">
        <v>2</v>
      </c>
      <c r="C20" s="736" t="s">
        <v>713</v>
      </c>
      <c r="D20" s="566">
        <v>0</v>
      </c>
      <c r="E20" s="566">
        <v>0</v>
      </c>
      <c r="F20" s="566">
        <v>0</v>
      </c>
      <c r="G20" s="566">
        <v>0</v>
      </c>
      <c r="H20" s="566">
        <f t="shared" ref="H20:H26" si="0">D20+E20-F20-G20</f>
        <v>0</v>
      </c>
      <c r="I20" s="566">
        <f t="shared" ref="I20:I26" si="1">H20</f>
        <v>0</v>
      </c>
      <c r="J20" s="566"/>
      <c r="K20" s="566">
        <v>0</v>
      </c>
      <c r="L20" s="566">
        <v>0</v>
      </c>
      <c r="M20" s="566">
        <f t="shared" ref="M20:M26" si="2">I20+J20-K20-L20</f>
        <v>0</v>
      </c>
      <c r="N20" s="566">
        <f t="shared" ref="N20:N26" si="3">M20</f>
        <v>0</v>
      </c>
      <c r="O20" s="538"/>
      <c r="P20" s="566">
        <v>0</v>
      </c>
      <c r="Q20" s="566">
        <v>0</v>
      </c>
      <c r="R20" s="566">
        <f t="shared" ref="R20:R26" si="4">N20+O20-P20-Q20</f>
        <v>0</v>
      </c>
      <c r="S20" s="566">
        <f t="shared" ref="S20:S26" si="5">R20</f>
        <v>0</v>
      </c>
      <c r="T20" s="538"/>
      <c r="U20" s="566">
        <v>0</v>
      </c>
      <c r="V20" s="566">
        <v>0</v>
      </c>
      <c r="W20" s="566">
        <f t="shared" ref="W20:W26" si="6">S20+T20-U20-V20</f>
        <v>0</v>
      </c>
      <c r="X20" s="566">
        <f t="shared" ref="X20:X26" si="7">W20</f>
        <v>0</v>
      </c>
      <c r="Y20" s="538"/>
      <c r="Z20" s="566">
        <v>0</v>
      </c>
      <c r="AA20" s="566">
        <v>0</v>
      </c>
      <c r="AB20" s="566">
        <f t="shared" ref="AB20:AB26" si="8">X20+Y20-Z20-AA20</f>
        <v>0</v>
      </c>
      <c r="AC20" s="1"/>
      <c r="AD20" s="1"/>
      <c r="AE20" s="1"/>
      <c r="AF20" s="1"/>
      <c r="AG20" s="8"/>
      <c r="AH20" s="8"/>
      <c r="AI20" s="8"/>
      <c r="AJ20" s="8"/>
      <c r="AK20" s="8"/>
    </row>
    <row r="21" spans="1:37" ht="15.75" x14ac:dyDescent="0.25">
      <c r="A21" s="8"/>
      <c r="B21" s="737">
        <v>3</v>
      </c>
      <c r="C21" s="644" t="s">
        <v>714</v>
      </c>
      <c r="D21" s="566">
        <v>0</v>
      </c>
      <c r="E21" s="566"/>
      <c r="F21" s="566">
        <v>0</v>
      </c>
      <c r="G21" s="566">
        <v>0</v>
      </c>
      <c r="H21" s="566">
        <f t="shared" si="0"/>
        <v>0</v>
      </c>
      <c r="I21" s="566">
        <f t="shared" si="1"/>
        <v>0</v>
      </c>
      <c r="J21" s="566"/>
      <c r="K21" s="566">
        <v>0</v>
      </c>
      <c r="L21" s="566">
        <v>0</v>
      </c>
      <c r="M21" s="566">
        <f t="shared" si="2"/>
        <v>0</v>
      </c>
      <c r="N21" s="566">
        <f t="shared" si="3"/>
        <v>0</v>
      </c>
      <c r="O21" s="538"/>
      <c r="P21" s="566">
        <v>0</v>
      </c>
      <c r="Q21" s="566">
        <v>0</v>
      </c>
      <c r="R21" s="566">
        <f t="shared" si="4"/>
        <v>0</v>
      </c>
      <c r="S21" s="566">
        <f t="shared" si="5"/>
        <v>0</v>
      </c>
      <c r="T21" s="538"/>
      <c r="U21" s="566">
        <v>0</v>
      </c>
      <c r="V21" s="566">
        <v>0</v>
      </c>
      <c r="W21" s="566">
        <f t="shared" si="6"/>
        <v>0</v>
      </c>
      <c r="X21" s="566">
        <f t="shared" si="7"/>
        <v>0</v>
      </c>
      <c r="Y21" s="538"/>
      <c r="Z21" s="566">
        <v>0</v>
      </c>
      <c r="AA21" s="566">
        <v>0</v>
      </c>
      <c r="AB21" s="566">
        <f t="shared" si="8"/>
        <v>0</v>
      </c>
      <c r="AC21" s="1"/>
      <c r="AD21" s="1"/>
      <c r="AE21" s="1"/>
      <c r="AF21" s="1"/>
      <c r="AG21" s="8"/>
      <c r="AH21" s="8"/>
      <c r="AI21" s="8"/>
      <c r="AJ21" s="8"/>
      <c r="AK21" s="8"/>
    </row>
    <row r="22" spans="1:37" x14ac:dyDescent="0.25">
      <c r="A22" s="8"/>
      <c r="B22" s="737">
        <v>4</v>
      </c>
      <c r="C22" s="736" t="s">
        <v>715</v>
      </c>
      <c r="D22" s="566">
        <v>0</v>
      </c>
      <c r="E22" s="566"/>
      <c r="F22" s="566">
        <v>0</v>
      </c>
      <c r="G22" s="566">
        <v>0</v>
      </c>
      <c r="H22" s="566">
        <f t="shared" si="0"/>
        <v>0</v>
      </c>
      <c r="I22" s="566">
        <f t="shared" si="1"/>
        <v>0</v>
      </c>
      <c r="J22" s="566"/>
      <c r="K22" s="566">
        <v>0</v>
      </c>
      <c r="L22" s="566">
        <v>0</v>
      </c>
      <c r="M22" s="566">
        <f t="shared" si="2"/>
        <v>0</v>
      </c>
      <c r="N22" s="566">
        <f t="shared" si="3"/>
        <v>0</v>
      </c>
      <c r="O22" s="538"/>
      <c r="P22" s="566">
        <v>0</v>
      </c>
      <c r="Q22" s="566">
        <v>0</v>
      </c>
      <c r="R22" s="566">
        <f t="shared" si="4"/>
        <v>0</v>
      </c>
      <c r="S22" s="566">
        <f t="shared" si="5"/>
        <v>0</v>
      </c>
      <c r="T22" s="538"/>
      <c r="U22" s="566">
        <v>0</v>
      </c>
      <c r="V22" s="566">
        <v>0</v>
      </c>
      <c r="W22" s="566">
        <f t="shared" si="6"/>
        <v>0</v>
      </c>
      <c r="X22" s="566">
        <f t="shared" si="7"/>
        <v>0</v>
      </c>
      <c r="Y22" s="538"/>
      <c r="Z22" s="566">
        <v>0</v>
      </c>
      <c r="AA22" s="566">
        <v>0</v>
      </c>
      <c r="AB22" s="566">
        <f t="shared" si="8"/>
        <v>0</v>
      </c>
      <c r="AC22" s="1"/>
      <c r="AD22" s="1"/>
      <c r="AE22" s="1"/>
      <c r="AF22" s="1"/>
      <c r="AG22" s="1"/>
      <c r="AH22" s="1"/>
      <c r="AI22" s="1"/>
      <c r="AJ22" s="1"/>
      <c r="AK22" s="1"/>
    </row>
    <row r="23" spans="1:37" x14ac:dyDescent="0.25">
      <c r="A23" s="1"/>
      <c r="B23" s="737">
        <v>5</v>
      </c>
      <c r="C23" s="736" t="s">
        <v>716</v>
      </c>
      <c r="D23" s="566">
        <v>0</v>
      </c>
      <c r="E23" s="566">
        <v>0</v>
      </c>
      <c r="F23" s="566">
        <v>0</v>
      </c>
      <c r="G23" s="566">
        <v>0</v>
      </c>
      <c r="H23" s="566">
        <f t="shared" si="0"/>
        <v>0</v>
      </c>
      <c r="I23" s="566">
        <f t="shared" si="1"/>
        <v>0</v>
      </c>
      <c r="J23" s="566">
        <v>0</v>
      </c>
      <c r="K23" s="566">
        <v>0</v>
      </c>
      <c r="L23" s="566">
        <v>0</v>
      </c>
      <c r="M23" s="566">
        <f t="shared" si="2"/>
        <v>0</v>
      </c>
      <c r="N23" s="566">
        <f t="shared" si="3"/>
        <v>0</v>
      </c>
      <c r="O23" s="538">
        <v>0</v>
      </c>
      <c r="P23" s="566">
        <v>0</v>
      </c>
      <c r="Q23" s="566">
        <v>0</v>
      </c>
      <c r="R23" s="566">
        <f t="shared" si="4"/>
        <v>0</v>
      </c>
      <c r="S23" s="566">
        <f t="shared" si="5"/>
        <v>0</v>
      </c>
      <c r="T23" s="538">
        <v>0</v>
      </c>
      <c r="U23" s="566">
        <v>0</v>
      </c>
      <c r="V23" s="566">
        <v>0</v>
      </c>
      <c r="W23" s="566">
        <f t="shared" si="6"/>
        <v>0</v>
      </c>
      <c r="X23" s="566">
        <f t="shared" si="7"/>
        <v>0</v>
      </c>
      <c r="Y23" s="538">
        <v>0</v>
      </c>
      <c r="Z23" s="566">
        <v>0</v>
      </c>
      <c r="AA23" s="566">
        <v>0</v>
      </c>
      <c r="AB23" s="566">
        <f t="shared" si="8"/>
        <v>0</v>
      </c>
      <c r="AC23" s="1"/>
      <c r="AD23" s="1"/>
      <c r="AE23" s="1"/>
      <c r="AF23" s="1"/>
      <c r="AG23" s="1"/>
      <c r="AH23" s="1"/>
      <c r="AI23" s="1"/>
      <c r="AJ23" s="1"/>
      <c r="AK23" s="1"/>
    </row>
    <row r="24" spans="1:37" x14ac:dyDescent="0.25">
      <c r="A24" s="1"/>
      <c r="B24" s="737">
        <v>6</v>
      </c>
      <c r="C24" s="736" t="s">
        <v>717</v>
      </c>
      <c r="D24" s="566">
        <v>0</v>
      </c>
      <c r="E24" s="566">
        <v>19</v>
      </c>
      <c r="F24" s="566">
        <v>0</v>
      </c>
      <c r="G24" s="566">
        <v>0</v>
      </c>
      <c r="H24" s="566">
        <f t="shared" si="0"/>
        <v>19</v>
      </c>
      <c r="I24" s="566">
        <f t="shared" si="1"/>
        <v>19</v>
      </c>
      <c r="J24" s="566"/>
      <c r="K24" s="566">
        <v>0</v>
      </c>
      <c r="L24" s="566">
        <v>0</v>
      </c>
      <c r="M24" s="566">
        <f t="shared" si="2"/>
        <v>19</v>
      </c>
      <c r="N24" s="566">
        <f t="shared" si="3"/>
        <v>19</v>
      </c>
      <c r="O24" s="538"/>
      <c r="P24" s="566">
        <v>0</v>
      </c>
      <c r="Q24" s="566">
        <v>0</v>
      </c>
      <c r="R24" s="566">
        <f t="shared" si="4"/>
        <v>19</v>
      </c>
      <c r="S24" s="566">
        <f t="shared" si="5"/>
        <v>19</v>
      </c>
      <c r="T24" s="538"/>
      <c r="U24" s="566">
        <v>0</v>
      </c>
      <c r="V24" s="566">
        <v>0</v>
      </c>
      <c r="W24" s="566">
        <f t="shared" si="6"/>
        <v>19</v>
      </c>
      <c r="X24" s="566">
        <f t="shared" si="7"/>
        <v>19</v>
      </c>
      <c r="Y24" s="538"/>
      <c r="Z24" s="566">
        <v>0</v>
      </c>
      <c r="AA24" s="566">
        <v>0</v>
      </c>
      <c r="AB24" s="566">
        <f t="shared" si="8"/>
        <v>19</v>
      </c>
      <c r="AC24" s="1"/>
      <c r="AD24" s="1"/>
      <c r="AE24" s="1"/>
      <c r="AF24" s="1"/>
      <c r="AG24" s="1"/>
      <c r="AH24" s="1"/>
      <c r="AI24" s="1"/>
      <c r="AJ24" s="1"/>
      <c r="AK24" s="1"/>
    </row>
    <row r="25" spans="1:37" x14ac:dyDescent="0.25">
      <c r="A25" s="1"/>
      <c r="B25" s="737">
        <v>7</v>
      </c>
      <c r="C25" s="736" t="s">
        <v>718</v>
      </c>
      <c r="D25" s="566">
        <v>0</v>
      </c>
      <c r="E25" s="566"/>
      <c r="F25" s="566">
        <v>0</v>
      </c>
      <c r="G25" s="566">
        <v>0</v>
      </c>
      <c r="H25" s="566">
        <f t="shared" si="0"/>
        <v>0</v>
      </c>
      <c r="I25" s="566">
        <f t="shared" si="1"/>
        <v>0</v>
      </c>
      <c r="J25" s="566"/>
      <c r="K25" s="566">
        <v>0</v>
      </c>
      <c r="L25" s="566">
        <v>0</v>
      </c>
      <c r="M25" s="566">
        <f t="shared" si="2"/>
        <v>0</v>
      </c>
      <c r="N25" s="566">
        <f t="shared" si="3"/>
        <v>0</v>
      </c>
      <c r="O25" s="538"/>
      <c r="P25" s="566">
        <v>0</v>
      </c>
      <c r="Q25" s="566">
        <v>0</v>
      </c>
      <c r="R25" s="566">
        <f t="shared" si="4"/>
        <v>0</v>
      </c>
      <c r="S25" s="566">
        <f t="shared" si="5"/>
        <v>0</v>
      </c>
      <c r="T25" s="538"/>
      <c r="U25" s="566">
        <v>0</v>
      </c>
      <c r="V25" s="566">
        <v>0</v>
      </c>
      <c r="W25" s="566">
        <f t="shared" si="6"/>
        <v>0</v>
      </c>
      <c r="X25" s="566">
        <f t="shared" si="7"/>
        <v>0</v>
      </c>
      <c r="Y25" s="538"/>
      <c r="Z25" s="566">
        <v>0</v>
      </c>
      <c r="AA25" s="566">
        <v>0</v>
      </c>
      <c r="AB25" s="566">
        <f t="shared" si="8"/>
        <v>0</v>
      </c>
      <c r="AC25" s="1"/>
      <c r="AD25" s="1"/>
      <c r="AE25" s="1"/>
      <c r="AF25" s="1"/>
      <c r="AG25" s="1"/>
      <c r="AH25" s="1"/>
      <c r="AI25" s="1"/>
      <c r="AJ25" s="1"/>
      <c r="AK25" s="1"/>
    </row>
    <row r="26" spans="1:37" x14ac:dyDescent="0.25">
      <c r="A26" s="1"/>
      <c r="B26" s="737">
        <v>8</v>
      </c>
      <c r="C26" s="736" t="s">
        <v>719</v>
      </c>
      <c r="D26" s="536">
        <v>0</v>
      </c>
      <c r="E26" s="536"/>
      <c r="F26" s="536">
        <v>0</v>
      </c>
      <c r="G26" s="536">
        <v>0</v>
      </c>
      <c r="H26" s="566">
        <f t="shared" si="0"/>
        <v>0</v>
      </c>
      <c r="I26" s="566">
        <f t="shared" si="1"/>
        <v>0</v>
      </c>
      <c r="J26" s="536"/>
      <c r="K26" s="536">
        <v>0</v>
      </c>
      <c r="L26" s="536">
        <v>0</v>
      </c>
      <c r="M26" s="566">
        <f t="shared" si="2"/>
        <v>0</v>
      </c>
      <c r="N26" s="566">
        <f t="shared" si="3"/>
        <v>0</v>
      </c>
      <c r="O26" s="569"/>
      <c r="P26" s="536">
        <v>0</v>
      </c>
      <c r="Q26" s="536">
        <v>0</v>
      </c>
      <c r="R26" s="566">
        <f t="shared" si="4"/>
        <v>0</v>
      </c>
      <c r="S26" s="566">
        <f t="shared" si="5"/>
        <v>0</v>
      </c>
      <c r="T26" s="569"/>
      <c r="U26" s="536">
        <v>0</v>
      </c>
      <c r="V26" s="536">
        <v>0</v>
      </c>
      <c r="W26" s="566">
        <f t="shared" si="6"/>
        <v>0</v>
      </c>
      <c r="X26" s="566">
        <f t="shared" si="7"/>
        <v>0</v>
      </c>
      <c r="Y26" s="569"/>
      <c r="Z26" s="536">
        <v>0</v>
      </c>
      <c r="AA26" s="536">
        <v>0</v>
      </c>
      <c r="AB26" s="566">
        <f t="shared" si="8"/>
        <v>0</v>
      </c>
      <c r="AC26" s="1"/>
      <c r="AD26" s="1"/>
      <c r="AE26" s="1"/>
      <c r="AF26" s="1"/>
      <c r="AG26" s="1"/>
      <c r="AH26" s="1"/>
      <c r="AI26" s="1"/>
      <c r="AJ26" s="1"/>
      <c r="AK26" s="1"/>
    </row>
    <row r="27" spans="1:37" x14ac:dyDescent="0.25">
      <c r="A27" s="1"/>
      <c r="B27" s="509"/>
      <c r="C27" s="510" t="s">
        <v>176</v>
      </c>
      <c r="D27" s="570">
        <f>SUM(D19:D26)</f>
        <v>0</v>
      </c>
      <c r="E27" s="570">
        <f t="shared" ref="E27:AB27" si="9">SUM(E19:E26)</f>
        <v>19</v>
      </c>
      <c r="F27" s="570">
        <f t="shared" si="9"/>
        <v>0</v>
      </c>
      <c r="G27" s="570">
        <f t="shared" si="9"/>
        <v>0</v>
      </c>
      <c r="H27" s="570">
        <f t="shared" si="9"/>
        <v>19</v>
      </c>
      <c r="I27" s="570">
        <f t="shared" si="9"/>
        <v>19</v>
      </c>
      <c r="J27" s="570">
        <f t="shared" si="9"/>
        <v>0</v>
      </c>
      <c r="K27" s="570">
        <f t="shared" si="9"/>
        <v>0</v>
      </c>
      <c r="L27" s="570">
        <f t="shared" si="9"/>
        <v>0</v>
      </c>
      <c r="M27" s="570">
        <f t="shared" si="9"/>
        <v>19</v>
      </c>
      <c r="N27" s="570">
        <f t="shared" si="9"/>
        <v>19</v>
      </c>
      <c r="O27" s="570">
        <f t="shared" si="9"/>
        <v>0</v>
      </c>
      <c r="P27" s="570">
        <f t="shared" si="9"/>
        <v>0</v>
      </c>
      <c r="Q27" s="570">
        <f t="shared" si="9"/>
        <v>0</v>
      </c>
      <c r="R27" s="570">
        <f t="shared" si="9"/>
        <v>19</v>
      </c>
      <c r="S27" s="570">
        <f t="shared" si="9"/>
        <v>19</v>
      </c>
      <c r="T27" s="570">
        <f t="shared" si="9"/>
        <v>0</v>
      </c>
      <c r="U27" s="570">
        <f t="shared" si="9"/>
        <v>0</v>
      </c>
      <c r="V27" s="570">
        <f t="shared" si="9"/>
        <v>0</v>
      </c>
      <c r="W27" s="570">
        <f t="shared" si="9"/>
        <v>19</v>
      </c>
      <c r="X27" s="570">
        <f t="shared" si="9"/>
        <v>19</v>
      </c>
      <c r="Y27" s="570">
        <f t="shared" si="9"/>
        <v>0</v>
      </c>
      <c r="Z27" s="570">
        <f t="shared" si="9"/>
        <v>0</v>
      </c>
      <c r="AA27" s="570">
        <f t="shared" si="9"/>
        <v>0</v>
      </c>
      <c r="AB27" s="570">
        <f t="shared" si="9"/>
        <v>19</v>
      </c>
      <c r="AC27" s="1"/>
      <c r="AD27" s="1"/>
      <c r="AE27" s="1"/>
      <c r="AF27" s="1"/>
      <c r="AG27" s="511"/>
      <c r="AH27" s="511"/>
      <c r="AI27" s="511"/>
      <c r="AJ27" s="511"/>
      <c r="AK27" s="1"/>
    </row>
    <row r="28" spans="1:37" x14ac:dyDescent="0.25">
      <c r="A28" s="889"/>
      <c r="B28" s="889"/>
      <c r="C28" s="511"/>
      <c r="D28" s="511"/>
      <c r="E28" s="511"/>
      <c r="F28" s="511"/>
      <c r="G28" s="511"/>
      <c r="H28" s="511"/>
      <c r="I28" s="511"/>
      <c r="J28" s="511"/>
      <c r="K28" s="511"/>
      <c r="L28" s="511"/>
      <c r="M28" s="511"/>
      <c r="N28" s="511"/>
      <c r="O28" s="511"/>
      <c r="P28" s="511"/>
      <c r="Q28" s="511"/>
      <c r="R28" s="511"/>
      <c r="S28" s="511"/>
      <c r="T28" s="511"/>
      <c r="U28" s="1"/>
      <c r="V28" s="1"/>
      <c r="W28" s="1"/>
      <c r="X28" s="1"/>
      <c r="Y28" s="1"/>
      <c r="Z28" s="1"/>
      <c r="AA28" s="1"/>
      <c r="AB28" s="1"/>
      <c r="AC28" s="1"/>
      <c r="AD28" s="1"/>
      <c r="AE28" s="1"/>
      <c r="AF28" s="1"/>
      <c r="AG28" s="1"/>
      <c r="AH28" s="1"/>
      <c r="AI28" s="1"/>
      <c r="AJ28" s="1"/>
      <c r="AK28" s="1"/>
    </row>
    <row r="29" spans="1:37" x14ac:dyDescent="0.25">
      <c r="A29" s="889"/>
      <c r="B29" s="889"/>
      <c r="C29" s="511"/>
      <c r="D29" s="511"/>
      <c r="E29" s="511"/>
      <c r="F29" s="511"/>
      <c r="G29" s="511"/>
      <c r="H29" s="511"/>
      <c r="I29" s="511"/>
      <c r="J29" s="511"/>
      <c r="K29" s="511"/>
      <c r="L29" s="511"/>
      <c r="M29" s="511"/>
      <c r="N29" s="511"/>
      <c r="O29" s="511"/>
      <c r="P29" s="511"/>
      <c r="Q29" s="511"/>
      <c r="R29" s="511"/>
      <c r="S29" s="511"/>
      <c r="T29" s="511"/>
      <c r="U29" s="1"/>
      <c r="V29" s="1"/>
      <c r="W29" s="1"/>
      <c r="X29" s="1"/>
      <c r="Y29" s="1"/>
      <c r="Z29" s="1"/>
      <c r="AA29" s="1"/>
      <c r="AB29" s="1"/>
      <c r="AC29" s="1"/>
      <c r="AD29" s="1"/>
      <c r="AE29" s="1"/>
      <c r="AF29" s="1"/>
      <c r="AG29" s="1"/>
      <c r="AH29" s="1"/>
      <c r="AI29" s="1"/>
      <c r="AJ29" s="1"/>
      <c r="AK29" s="1"/>
    </row>
    <row r="30" spans="1:37" x14ac:dyDescent="0.25">
      <c r="A30" s="889"/>
      <c r="B30" s="889"/>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x14ac:dyDescent="0.25">
      <c r="A31" s="1"/>
      <c r="B31" s="894" t="s">
        <v>331</v>
      </c>
      <c r="C31" s="894"/>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x14ac:dyDescent="0.25">
      <c r="A32" s="889"/>
      <c r="B32" s="889"/>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9"/>
      <c r="AH32" s="9"/>
      <c r="AI32" s="9"/>
      <c r="AJ32" s="9"/>
      <c r="AK32" s="9"/>
    </row>
    <row r="33" spans="1:37" x14ac:dyDescent="0.25">
      <c r="A33" s="889"/>
      <c r="B33" s="889"/>
      <c r="C33" s="1"/>
      <c r="D33" s="1"/>
      <c r="E33" s="1"/>
      <c r="F33" s="1"/>
      <c r="G33" s="1"/>
      <c r="H33" s="1"/>
      <c r="I33" s="1"/>
      <c r="J33" s="1"/>
      <c r="K33" s="1"/>
      <c r="L33" s="1"/>
      <c r="M33" s="1"/>
      <c r="N33" s="1"/>
      <c r="O33" s="8"/>
      <c r="P33" s="1"/>
      <c r="Q33" s="1"/>
      <c r="R33" s="8"/>
      <c r="S33" s="8"/>
      <c r="T33" s="1"/>
      <c r="U33" s="1"/>
      <c r="V33" s="1"/>
      <c r="W33" s="7" t="s">
        <v>69</v>
      </c>
      <c r="X33" s="1"/>
      <c r="Y33" s="1"/>
      <c r="Z33" s="1"/>
      <c r="AA33" s="1"/>
      <c r="AB33" s="1"/>
      <c r="AC33" s="1"/>
      <c r="AD33" s="7"/>
      <c r="AE33" s="1"/>
      <c r="AF33" s="1"/>
      <c r="AG33" s="8"/>
      <c r="AH33" s="8"/>
      <c r="AI33" s="8"/>
      <c r="AJ33" s="8"/>
      <c r="AK33" s="8"/>
    </row>
    <row r="34" spans="1:37" x14ac:dyDescent="0.25">
      <c r="A34" s="889"/>
      <c r="B34" s="889"/>
      <c r="C34" s="512"/>
      <c r="D34" s="512"/>
      <c r="E34" s="512"/>
      <c r="F34" s="512"/>
      <c r="G34" s="512"/>
      <c r="H34" s="512"/>
      <c r="I34" s="512"/>
      <c r="J34" s="512"/>
      <c r="K34" s="512"/>
      <c r="L34" s="512"/>
      <c r="M34" s="512"/>
      <c r="N34" s="511"/>
      <c r="O34" s="511"/>
      <c r="P34" s="511"/>
      <c r="Q34" s="511"/>
      <c r="R34" s="511"/>
      <c r="S34" s="511"/>
      <c r="T34" s="511"/>
      <c r="U34" s="511"/>
      <c r="V34" s="511"/>
      <c r="W34" s="511"/>
      <c r="X34" s="1"/>
      <c r="Y34" s="508"/>
      <c r="Z34" s="508"/>
      <c r="AA34" s="508"/>
      <c r="AB34" s="1"/>
      <c r="AC34" s="1"/>
      <c r="AD34" s="1"/>
      <c r="AE34" s="1"/>
      <c r="AF34" s="1"/>
      <c r="AG34" s="511"/>
      <c r="AH34" s="511"/>
      <c r="AI34" s="511"/>
      <c r="AJ34" s="511"/>
      <c r="AK34" s="1"/>
    </row>
    <row r="35" spans="1:37" x14ac:dyDescent="0.25">
      <c r="A35" s="1"/>
      <c r="B35" s="890" t="s">
        <v>674</v>
      </c>
      <c r="C35" s="890"/>
      <c r="D35" s="513"/>
      <c r="E35" s="513"/>
      <c r="F35" s="513"/>
      <c r="G35" s="513"/>
      <c r="H35" s="513"/>
      <c r="I35" s="513"/>
      <c r="J35" s="513"/>
      <c r="K35" s="513"/>
      <c r="L35" s="513"/>
      <c r="M35" s="513"/>
      <c r="N35" s="514"/>
      <c r="O35" s="514"/>
      <c r="P35" s="511"/>
      <c r="Q35" s="511"/>
      <c r="R35" s="511"/>
      <c r="S35" s="511"/>
      <c r="T35" s="511"/>
      <c r="U35" s="511"/>
      <c r="V35" s="511"/>
      <c r="W35" s="511"/>
      <c r="X35" s="1"/>
      <c r="Y35" s="508"/>
      <c r="Z35" s="508"/>
      <c r="AA35" s="508"/>
      <c r="AB35" s="1"/>
      <c r="AC35" s="1"/>
      <c r="AD35" s="1"/>
      <c r="AE35" s="1"/>
      <c r="AF35" s="1"/>
      <c r="AG35" s="511"/>
      <c r="AH35" s="511"/>
      <c r="AI35" s="511"/>
      <c r="AJ35" s="511"/>
      <c r="AK35" s="1"/>
    </row>
    <row r="36" spans="1:37" x14ac:dyDescent="0.25">
      <c r="A36" s="1"/>
      <c r="B36" s="895" t="s">
        <v>337</v>
      </c>
      <c r="C36" s="895"/>
      <c r="D36" s="513"/>
      <c r="E36" s="513"/>
      <c r="F36" s="513"/>
      <c r="G36" s="513"/>
      <c r="H36" s="513"/>
      <c r="I36" s="513"/>
      <c r="J36" s="513"/>
      <c r="K36" s="513"/>
      <c r="L36" s="513"/>
      <c r="M36" s="513"/>
      <c r="N36" s="514"/>
      <c r="O36" s="514"/>
      <c r="P36" s="511"/>
      <c r="Q36" s="511"/>
      <c r="R36" s="511"/>
      <c r="S36" s="511"/>
      <c r="T36" s="511"/>
      <c r="U36" s="511"/>
      <c r="V36" s="511"/>
      <c r="W36" s="511"/>
      <c r="X36" s="1"/>
      <c r="Y36" s="508"/>
      <c r="Z36" s="508"/>
      <c r="AA36" s="508"/>
      <c r="AB36" s="1"/>
      <c r="AC36" s="1"/>
      <c r="AD36" s="1"/>
      <c r="AE36" s="1"/>
      <c r="AF36" s="1"/>
      <c r="AG36" s="511"/>
      <c r="AH36" s="511"/>
      <c r="AI36" s="511"/>
      <c r="AJ36" s="511"/>
      <c r="AK36" s="1"/>
    </row>
    <row r="37" spans="1:37" x14ac:dyDescent="0.25">
      <c r="A37" s="889"/>
      <c r="B37" s="889"/>
      <c r="C37" s="512"/>
      <c r="D37" s="512"/>
      <c r="E37" s="512"/>
      <c r="F37" s="512"/>
      <c r="G37" s="512"/>
      <c r="H37" s="512"/>
      <c r="I37" s="512"/>
      <c r="J37" s="512"/>
      <c r="K37" s="512"/>
      <c r="L37" s="512"/>
      <c r="M37" s="512"/>
      <c r="N37" s="511"/>
      <c r="O37" s="511"/>
      <c r="P37" s="511"/>
      <c r="Q37" s="511"/>
      <c r="R37" s="511"/>
      <c r="S37" s="511"/>
      <c r="T37" s="511"/>
      <c r="U37" s="511"/>
      <c r="V37" s="511"/>
      <c r="W37" s="511"/>
      <c r="X37" s="511"/>
      <c r="Y37" s="511"/>
      <c r="Z37" s="511"/>
      <c r="AA37" s="511"/>
      <c r="AB37" s="511"/>
      <c r="AC37" s="511"/>
      <c r="AD37" s="511"/>
      <c r="AE37" s="511"/>
      <c r="AF37" s="1"/>
      <c r="AG37" s="511"/>
      <c r="AH37" s="511"/>
      <c r="AI37" s="511"/>
      <c r="AJ37" s="511"/>
      <c r="AK37" s="1"/>
    </row>
    <row r="38" spans="1:37" x14ac:dyDescent="0.25">
      <c r="A38" s="889"/>
      <c r="B38" s="889"/>
      <c r="C38" s="512"/>
      <c r="D38" s="512"/>
      <c r="E38" s="512"/>
      <c r="F38" s="512"/>
      <c r="G38" s="512"/>
      <c r="H38" s="512"/>
      <c r="I38" s="512"/>
      <c r="J38" s="512"/>
      <c r="K38" s="512"/>
      <c r="L38" s="512"/>
      <c r="M38" s="512"/>
      <c r="N38" s="511"/>
      <c r="O38" s="511"/>
      <c r="P38" s="511"/>
      <c r="Q38" s="511"/>
      <c r="R38" s="511"/>
      <c r="S38" s="511"/>
      <c r="T38" s="511"/>
      <c r="U38" s="511"/>
      <c r="V38" s="511"/>
      <c r="W38" s="7" t="s">
        <v>69</v>
      </c>
      <c r="X38" s="511"/>
      <c r="Y38" s="511"/>
      <c r="Z38" s="511"/>
      <c r="AA38" s="511"/>
      <c r="AB38" s="511"/>
      <c r="AC38" s="511"/>
      <c r="AD38" s="511"/>
      <c r="AE38" s="511"/>
      <c r="AF38" s="511"/>
      <c r="AG38" s="1"/>
      <c r="AH38" s="1"/>
      <c r="AI38" s="1"/>
      <c r="AJ38" s="1"/>
      <c r="AK38" s="1"/>
    </row>
    <row r="39" spans="1:37" ht="13.9" customHeight="1" x14ac:dyDescent="0.25">
      <c r="A39" s="1"/>
      <c r="B39" s="891" t="s">
        <v>1</v>
      </c>
      <c r="C39" s="891" t="s">
        <v>70</v>
      </c>
      <c r="D39" s="880" t="s">
        <v>83</v>
      </c>
      <c r="E39" s="881"/>
      <c r="F39" s="881"/>
      <c r="G39" s="881"/>
      <c r="H39" s="882"/>
      <c r="I39" s="880" t="s">
        <v>84</v>
      </c>
      <c r="J39" s="881"/>
      <c r="K39" s="881"/>
      <c r="L39" s="881"/>
      <c r="M39" s="882"/>
      <c r="N39" s="880" t="s">
        <v>85</v>
      </c>
      <c r="O39" s="881"/>
      <c r="P39" s="881"/>
      <c r="Q39" s="881"/>
      <c r="R39" s="882"/>
      <c r="S39" s="880" t="s">
        <v>86</v>
      </c>
      <c r="T39" s="881"/>
      <c r="U39" s="881"/>
      <c r="V39" s="881"/>
      <c r="W39" s="882"/>
      <c r="X39" s="880" t="s">
        <v>87</v>
      </c>
      <c r="Y39" s="881"/>
      <c r="Z39" s="881"/>
      <c r="AA39" s="881"/>
      <c r="AB39" s="882"/>
      <c r="AC39" s="1"/>
      <c r="AD39" s="1"/>
      <c r="AE39" s="1"/>
      <c r="AF39" s="1"/>
      <c r="AG39" s="1"/>
      <c r="AH39" s="1"/>
      <c r="AI39" s="1"/>
      <c r="AJ39" s="1"/>
      <c r="AK39" s="1"/>
    </row>
    <row r="40" spans="1:37" ht="13.9" customHeight="1" x14ac:dyDescent="0.25">
      <c r="A40" s="1"/>
      <c r="B40" s="892"/>
      <c r="C40" s="892"/>
      <c r="D40" s="886" t="s">
        <v>99</v>
      </c>
      <c r="E40" s="887"/>
      <c r="F40" s="887"/>
      <c r="G40" s="887"/>
      <c r="H40" s="888"/>
      <c r="I40" s="886" t="s">
        <v>99</v>
      </c>
      <c r="J40" s="887"/>
      <c r="K40" s="887"/>
      <c r="L40" s="887"/>
      <c r="M40" s="888"/>
      <c r="N40" s="886" t="s">
        <v>99</v>
      </c>
      <c r="O40" s="887"/>
      <c r="P40" s="887"/>
      <c r="Q40" s="887"/>
      <c r="R40" s="888"/>
      <c r="S40" s="886" t="s">
        <v>99</v>
      </c>
      <c r="T40" s="887"/>
      <c r="U40" s="887"/>
      <c r="V40" s="887"/>
      <c r="W40" s="888"/>
      <c r="X40" s="886" t="s">
        <v>99</v>
      </c>
      <c r="Y40" s="887"/>
      <c r="Z40" s="887"/>
      <c r="AA40" s="887"/>
      <c r="AB40" s="888"/>
      <c r="AC40" s="1"/>
      <c r="AD40" s="1"/>
      <c r="AE40" s="1"/>
      <c r="AF40" s="1"/>
      <c r="AG40" s="1"/>
      <c r="AH40" s="1"/>
      <c r="AI40" s="1"/>
      <c r="AJ40" s="1"/>
      <c r="AK40" s="1"/>
    </row>
    <row r="41" spans="1:37" ht="71.25" x14ac:dyDescent="0.25">
      <c r="A41" s="1"/>
      <c r="B41" s="893"/>
      <c r="C41" s="893"/>
      <c r="D41" s="507" t="s">
        <v>333</v>
      </c>
      <c r="E41" s="507" t="s">
        <v>302</v>
      </c>
      <c r="F41" s="507" t="s">
        <v>334</v>
      </c>
      <c r="G41" s="507" t="s">
        <v>341</v>
      </c>
      <c r="H41" s="507" t="s">
        <v>335</v>
      </c>
      <c r="I41" s="507" t="s">
        <v>333</v>
      </c>
      <c r="J41" s="507" t="s">
        <v>302</v>
      </c>
      <c r="K41" s="507" t="s">
        <v>334</v>
      </c>
      <c r="L41" s="507" t="s">
        <v>341</v>
      </c>
      <c r="M41" s="507" t="s">
        <v>335</v>
      </c>
      <c r="N41" s="507" t="s">
        <v>333</v>
      </c>
      <c r="O41" s="507" t="s">
        <v>302</v>
      </c>
      <c r="P41" s="507" t="s">
        <v>334</v>
      </c>
      <c r="Q41" s="507" t="s">
        <v>341</v>
      </c>
      <c r="R41" s="507" t="s">
        <v>335</v>
      </c>
      <c r="S41" s="507" t="s">
        <v>333</v>
      </c>
      <c r="T41" s="507" t="s">
        <v>302</v>
      </c>
      <c r="U41" s="507" t="s">
        <v>334</v>
      </c>
      <c r="V41" s="507" t="s">
        <v>341</v>
      </c>
      <c r="W41" s="507" t="s">
        <v>335</v>
      </c>
      <c r="X41" s="507" t="s">
        <v>333</v>
      </c>
      <c r="Y41" s="507" t="s">
        <v>302</v>
      </c>
      <c r="Z41" s="507" t="s">
        <v>334</v>
      </c>
      <c r="AA41" s="507" t="s">
        <v>341</v>
      </c>
      <c r="AB41" s="507" t="s">
        <v>335</v>
      </c>
      <c r="AC41" s="1"/>
      <c r="AD41" s="1"/>
      <c r="AE41" s="1"/>
      <c r="AF41" s="1"/>
      <c r="AG41" s="1"/>
      <c r="AH41" s="1"/>
      <c r="AI41" s="1"/>
      <c r="AJ41" s="1"/>
      <c r="AK41" s="1"/>
    </row>
    <row r="42" spans="1:37" ht="28.5" x14ac:dyDescent="0.25">
      <c r="A42" s="1"/>
      <c r="B42" s="507"/>
      <c r="C42" s="507"/>
      <c r="D42" s="507" t="s">
        <v>88</v>
      </c>
      <c r="E42" s="507" t="s">
        <v>89</v>
      </c>
      <c r="F42" s="507" t="s">
        <v>187</v>
      </c>
      <c r="G42" s="507" t="s">
        <v>91</v>
      </c>
      <c r="H42" s="507" t="s">
        <v>342</v>
      </c>
      <c r="I42" s="507" t="s">
        <v>92</v>
      </c>
      <c r="J42" s="507" t="s">
        <v>306</v>
      </c>
      <c r="K42" s="507" t="s">
        <v>94</v>
      </c>
      <c r="L42" s="507" t="s">
        <v>95</v>
      </c>
      <c r="M42" s="507" t="s">
        <v>670</v>
      </c>
      <c r="N42" s="507" t="s">
        <v>308</v>
      </c>
      <c r="O42" s="507" t="s">
        <v>310</v>
      </c>
      <c r="P42" s="507" t="s">
        <v>311</v>
      </c>
      <c r="Q42" s="507" t="s">
        <v>312</v>
      </c>
      <c r="R42" s="507" t="s">
        <v>671</v>
      </c>
      <c r="S42" s="507" t="s">
        <v>315</v>
      </c>
      <c r="T42" s="507" t="s">
        <v>316</v>
      </c>
      <c r="U42" s="507" t="s">
        <v>317</v>
      </c>
      <c r="V42" s="507" t="s">
        <v>319</v>
      </c>
      <c r="W42" s="507" t="s">
        <v>672</v>
      </c>
      <c r="X42" s="507" t="s">
        <v>320</v>
      </c>
      <c r="Y42" s="507" t="s">
        <v>321</v>
      </c>
      <c r="Z42" s="507" t="s">
        <v>323</v>
      </c>
      <c r="AA42" s="507" t="s">
        <v>324</v>
      </c>
      <c r="AB42" s="507" t="s">
        <v>673</v>
      </c>
      <c r="AC42" s="1"/>
      <c r="AD42" s="1"/>
      <c r="AE42" s="1"/>
      <c r="AF42" s="1"/>
      <c r="AG42" s="1"/>
      <c r="AH42" s="1"/>
      <c r="AI42" s="1"/>
      <c r="AJ42" s="1"/>
      <c r="AK42" s="1"/>
    </row>
    <row r="43" spans="1:37" x14ac:dyDescent="0.25">
      <c r="A43" s="571"/>
      <c r="B43" s="735">
        <v>1</v>
      </c>
      <c r="C43" s="736" t="s">
        <v>712</v>
      </c>
      <c r="D43" s="566">
        <v>0</v>
      </c>
      <c r="E43" s="566">
        <f>(D19+E19/2)*$A43</f>
        <v>0</v>
      </c>
      <c r="F43" s="566"/>
      <c r="G43" s="566"/>
      <c r="H43" s="566">
        <f>D43+E43-F43-G43</f>
        <v>0</v>
      </c>
      <c r="I43" s="566">
        <f>H43</f>
        <v>0</v>
      </c>
      <c r="J43" s="566">
        <f t="shared" ref="J43:J50" si="10">(I19+J19/2)*$A43</f>
        <v>0</v>
      </c>
      <c r="K43" s="566"/>
      <c r="L43" s="567"/>
      <c r="M43" s="566">
        <f>I43+J43-K43-L43</f>
        <v>0</v>
      </c>
      <c r="N43" s="566">
        <f>M43</f>
        <v>0</v>
      </c>
      <c r="O43" s="566">
        <f t="shared" ref="O43:O50" si="11">(N19+O19/2)*$A43</f>
        <v>0</v>
      </c>
      <c r="P43" s="538"/>
      <c r="Q43" s="567"/>
      <c r="R43" s="566">
        <f>N43+O43-P43-Q43</f>
        <v>0</v>
      </c>
      <c r="S43" s="566">
        <f>R43</f>
        <v>0</v>
      </c>
      <c r="T43" s="566">
        <f t="shared" ref="T43:T50" si="12">(S19+T19/2)*$A43</f>
        <v>0</v>
      </c>
      <c r="U43" s="538"/>
      <c r="V43" s="567"/>
      <c r="W43" s="566">
        <f>S43+T43-U43-V43</f>
        <v>0</v>
      </c>
      <c r="X43" s="566">
        <f>W43</f>
        <v>0</v>
      </c>
      <c r="Y43" s="566">
        <f t="shared" ref="Y43:Y50" si="13">(X19+Y19/2)*$A43</f>
        <v>0</v>
      </c>
      <c r="Z43" s="538"/>
      <c r="AA43" s="567"/>
      <c r="AB43" s="566">
        <f>X43+Y43-Z43-AA43</f>
        <v>0</v>
      </c>
      <c r="AC43" s="1"/>
      <c r="AD43" s="1"/>
      <c r="AE43" s="1"/>
      <c r="AF43" s="1"/>
      <c r="AG43" s="1"/>
      <c r="AH43" s="1"/>
      <c r="AI43" s="1"/>
      <c r="AJ43" s="1"/>
      <c r="AK43" s="1"/>
    </row>
    <row r="44" spans="1:37" x14ac:dyDescent="0.25">
      <c r="A44" s="571">
        <v>3.3399999999999999E-2</v>
      </c>
      <c r="B44" s="737">
        <v>2</v>
      </c>
      <c r="C44" s="736" t="s">
        <v>713</v>
      </c>
      <c r="D44" s="566">
        <v>0</v>
      </c>
      <c r="E44" s="566">
        <f t="shared" ref="E44:E50" si="14">(D20+E20/2)*$A44</f>
        <v>0</v>
      </c>
      <c r="F44" s="566"/>
      <c r="G44" s="566"/>
      <c r="H44" s="566">
        <f t="shared" ref="H44:H50" si="15">D44+E44-F44-G44</f>
        <v>0</v>
      </c>
      <c r="I44" s="566">
        <f t="shared" ref="I44:I50" si="16">H44</f>
        <v>0</v>
      </c>
      <c r="J44" s="566">
        <f t="shared" si="10"/>
        <v>0</v>
      </c>
      <c r="K44" s="566"/>
      <c r="L44" s="567"/>
      <c r="M44" s="566">
        <f t="shared" ref="M44:M50" si="17">I44+J44-K44-L44</f>
        <v>0</v>
      </c>
      <c r="N44" s="566">
        <f t="shared" ref="N44:N50" si="18">M44</f>
        <v>0</v>
      </c>
      <c r="O44" s="566">
        <f t="shared" si="11"/>
        <v>0</v>
      </c>
      <c r="P44" s="538"/>
      <c r="Q44" s="567"/>
      <c r="R44" s="566">
        <f t="shared" ref="R44:R50" si="19">N44+O44-P44-Q44</f>
        <v>0</v>
      </c>
      <c r="S44" s="566">
        <f t="shared" ref="S44:S50" si="20">R44</f>
        <v>0</v>
      </c>
      <c r="T44" s="566">
        <f t="shared" si="12"/>
        <v>0</v>
      </c>
      <c r="U44" s="538"/>
      <c r="V44" s="567"/>
      <c r="W44" s="566">
        <f t="shared" ref="W44:W50" si="21">S44+T44-U44-V44</f>
        <v>0</v>
      </c>
      <c r="X44" s="566">
        <f t="shared" ref="X44:X50" si="22">W44</f>
        <v>0</v>
      </c>
      <c r="Y44" s="566">
        <f t="shared" si="13"/>
        <v>0</v>
      </c>
      <c r="Z44" s="538"/>
      <c r="AA44" s="567"/>
      <c r="AB44" s="566">
        <f t="shared" ref="AB44:AB50" si="23">X44+Y44-Z44-AA44</f>
        <v>0</v>
      </c>
      <c r="AC44" s="1"/>
      <c r="AD44" s="1"/>
      <c r="AE44" s="1"/>
      <c r="AF44" s="1"/>
      <c r="AG44" s="1"/>
      <c r="AH44" s="1"/>
      <c r="AI44" s="1"/>
      <c r="AJ44" s="1"/>
      <c r="AK44" s="1"/>
    </row>
    <row r="45" spans="1:37" x14ac:dyDescent="0.25">
      <c r="A45" s="571">
        <v>6.3299999999999995E-2</v>
      </c>
      <c r="B45" s="737">
        <v>3</v>
      </c>
      <c r="C45" s="738" t="s">
        <v>714</v>
      </c>
      <c r="D45" s="566">
        <v>0</v>
      </c>
      <c r="E45" s="566">
        <f t="shared" si="14"/>
        <v>0</v>
      </c>
      <c r="F45" s="566"/>
      <c r="G45" s="566"/>
      <c r="H45" s="566">
        <f t="shared" si="15"/>
        <v>0</v>
      </c>
      <c r="I45" s="566">
        <f t="shared" si="16"/>
        <v>0</v>
      </c>
      <c r="J45" s="566">
        <f t="shared" si="10"/>
        <v>0</v>
      </c>
      <c r="K45" s="566"/>
      <c r="L45" s="567"/>
      <c r="M45" s="566">
        <f t="shared" si="17"/>
        <v>0</v>
      </c>
      <c r="N45" s="566">
        <f t="shared" si="18"/>
        <v>0</v>
      </c>
      <c r="O45" s="566">
        <f t="shared" si="11"/>
        <v>0</v>
      </c>
      <c r="P45" s="538"/>
      <c r="Q45" s="567"/>
      <c r="R45" s="566">
        <f t="shared" si="19"/>
        <v>0</v>
      </c>
      <c r="S45" s="566">
        <f t="shared" si="20"/>
        <v>0</v>
      </c>
      <c r="T45" s="566">
        <f t="shared" si="12"/>
        <v>0</v>
      </c>
      <c r="U45" s="538"/>
      <c r="V45" s="567"/>
      <c r="W45" s="566">
        <f t="shared" si="21"/>
        <v>0</v>
      </c>
      <c r="X45" s="566">
        <f t="shared" si="22"/>
        <v>0</v>
      </c>
      <c r="Y45" s="566">
        <f t="shared" si="13"/>
        <v>0</v>
      </c>
      <c r="Z45" s="538"/>
      <c r="AA45" s="567"/>
      <c r="AB45" s="566">
        <f t="shared" si="23"/>
        <v>0</v>
      </c>
      <c r="AC45" s="1"/>
      <c r="AD45" s="1"/>
      <c r="AE45" s="1"/>
      <c r="AF45" s="1"/>
      <c r="AG45" s="1"/>
      <c r="AH45" s="1"/>
      <c r="AI45" s="1"/>
      <c r="AJ45" s="1"/>
      <c r="AK45" s="1"/>
    </row>
    <row r="46" spans="1:37" x14ac:dyDescent="0.25">
      <c r="A46" s="571">
        <v>3.3399999999999999E-2</v>
      </c>
      <c r="B46" s="737">
        <v>4</v>
      </c>
      <c r="C46" s="736" t="s">
        <v>715</v>
      </c>
      <c r="D46" s="566">
        <v>0</v>
      </c>
      <c r="E46" s="566">
        <f t="shared" si="14"/>
        <v>0</v>
      </c>
      <c r="F46" s="566"/>
      <c r="G46" s="566"/>
      <c r="H46" s="566">
        <f t="shared" si="15"/>
        <v>0</v>
      </c>
      <c r="I46" s="566">
        <f t="shared" si="16"/>
        <v>0</v>
      </c>
      <c r="J46" s="566">
        <f t="shared" si="10"/>
        <v>0</v>
      </c>
      <c r="K46" s="566"/>
      <c r="L46" s="567"/>
      <c r="M46" s="566">
        <f t="shared" si="17"/>
        <v>0</v>
      </c>
      <c r="N46" s="566">
        <f t="shared" si="18"/>
        <v>0</v>
      </c>
      <c r="O46" s="566">
        <f t="shared" si="11"/>
        <v>0</v>
      </c>
      <c r="P46" s="538"/>
      <c r="Q46" s="567"/>
      <c r="R46" s="566">
        <f t="shared" si="19"/>
        <v>0</v>
      </c>
      <c r="S46" s="566">
        <f t="shared" si="20"/>
        <v>0</v>
      </c>
      <c r="T46" s="566">
        <f t="shared" si="12"/>
        <v>0</v>
      </c>
      <c r="U46" s="538"/>
      <c r="V46" s="567"/>
      <c r="W46" s="566">
        <f t="shared" si="21"/>
        <v>0</v>
      </c>
      <c r="X46" s="566">
        <f t="shared" si="22"/>
        <v>0</v>
      </c>
      <c r="Y46" s="566">
        <f t="shared" si="13"/>
        <v>0</v>
      </c>
      <c r="Z46" s="538"/>
      <c r="AA46" s="567"/>
      <c r="AB46" s="566">
        <f t="shared" si="23"/>
        <v>0</v>
      </c>
      <c r="AC46" s="1"/>
      <c r="AD46" s="1"/>
      <c r="AE46" s="1"/>
      <c r="AF46" s="1"/>
      <c r="AG46" s="1"/>
      <c r="AH46" s="1"/>
      <c r="AI46" s="1"/>
      <c r="AJ46" s="1"/>
      <c r="AK46" s="1"/>
    </row>
    <row r="47" spans="1:37" x14ac:dyDescent="0.25">
      <c r="A47" s="571">
        <v>4.2200000000000001E-2</v>
      </c>
      <c r="B47" s="737">
        <v>5</v>
      </c>
      <c r="C47" s="736" t="s">
        <v>716</v>
      </c>
      <c r="D47" s="566">
        <v>0</v>
      </c>
      <c r="E47" s="566">
        <f t="shared" si="14"/>
        <v>0</v>
      </c>
      <c r="F47" s="566"/>
      <c r="G47" s="566"/>
      <c r="H47" s="566">
        <f t="shared" si="15"/>
        <v>0</v>
      </c>
      <c r="I47" s="566">
        <f t="shared" si="16"/>
        <v>0</v>
      </c>
      <c r="J47" s="566">
        <f t="shared" si="10"/>
        <v>0</v>
      </c>
      <c r="K47" s="566"/>
      <c r="L47" s="568"/>
      <c r="M47" s="566">
        <f t="shared" si="17"/>
        <v>0</v>
      </c>
      <c r="N47" s="566">
        <f t="shared" si="18"/>
        <v>0</v>
      </c>
      <c r="O47" s="566">
        <f t="shared" si="11"/>
        <v>0</v>
      </c>
      <c r="P47" s="538"/>
      <c r="Q47" s="568"/>
      <c r="R47" s="566">
        <f t="shared" si="19"/>
        <v>0</v>
      </c>
      <c r="S47" s="566">
        <f t="shared" si="20"/>
        <v>0</v>
      </c>
      <c r="T47" s="566">
        <f t="shared" si="12"/>
        <v>0</v>
      </c>
      <c r="U47" s="538"/>
      <c r="V47" s="568"/>
      <c r="W47" s="566">
        <f t="shared" si="21"/>
        <v>0</v>
      </c>
      <c r="X47" s="566">
        <f t="shared" si="22"/>
        <v>0</v>
      </c>
      <c r="Y47" s="566">
        <f t="shared" si="13"/>
        <v>0</v>
      </c>
      <c r="Z47" s="538"/>
      <c r="AA47" s="568"/>
      <c r="AB47" s="566">
        <f t="shared" si="23"/>
        <v>0</v>
      </c>
      <c r="AC47" s="1"/>
      <c r="AD47" s="1"/>
      <c r="AE47" s="1"/>
      <c r="AF47" s="1"/>
      <c r="AG47" s="1"/>
      <c r="AH47" s="1"/>
      <c r="AI47" s="1"/>
      <c r="AJ47" s="1"/>
      <c r="AK47" s="1"/>
    </row>
    <row r="48" spans="1:37" x14ac:dyDescent="0.25">
      <c r="A48" s="571">
        <v>4.2200000000000001E-2</v>
      </c>
      <c r="B48" s="737">
        <v>6</v>
      </c>
      <c r="C48" s="736" t="s">
        <v>717</v>
      </c>
      <c r="D48" s="566">
        <v>0</v>
      </c>
      <c r="E48" s="566">
        <f t="shared" si="14"/>
        <v>0.40090000000000003</v>
      </c>
      <c r="F48" s="566"/>
      <c r="G48" s="566"/>
      <c r="H48" s="566">
        <f t="shared" si="15"/>
        <v>0.40090000000000003</v>
      </c>
      <c r="I48" s="566">
        <f t="shared" si="16"/>
        <v>0.40090000000000003</v>
      </c>
      <c r="J48" s="566">
        <f t="shared" si="10"/>
        <v>0.80180000000000007</v>
      </c>
      <c r="K48" s="566"/>
      <c r="L48" s="567"/>
      <c r="M48" s="566">
        <f t="shared" si="17"/>
        <v>1.2027000000000001</v>
      </c>
      <c r="N48" s="566">
        <f t="shared" si="18"/>
        <v>1.2027000000000001</v>
      </c>
      <c r="O48" s="566">
        <f t="shared" si="11"/>
        <v>0.80180000000000007</v>
      </c>
      <c r="P48" s="538"/>
      <c r="Q48" s="567"/>
      <c r="R48" s="566">
        <f t="shared" si="19"/>
        <v>2.0045000000000002</v>
      </c>
      <c r="S48" s="566">
        <f t="shared" si="20"/>
        <v>2.0045000000000002</v>
      </c>
      <c r="T48" s="566">
        <f t="shared" si="12"/>
        <v>0.80180000000000007</v>
      </c>
      <c r="U48" s="538"/>
      <c r="V48" s="567"/>
      <c r="W48" s="566">
        <f t="shared" si="21"/>
        <v>2.8063000000000002</v>
      </c>
      <c r="X48" s="566">
        <f t="shared" si="22"/>
        <v>2.8063000000000002</v>
      </c>
      <c r="Y48" s="566">
        <f t="shared" si="13"/>
        <v>0.80180000000000007</v>
      </c>
      <c r="Z48" s="538"/>
      <c r="AA48" s="567"/>
      <c r="AB48" s="566">
        <f t="shared" si="23"/>
        <v>3.6081000000000003</v>
      </c>
      <c r="AC48" s="1"/>
      <c r="AD48" s="1"/>
      <c r="AE48" s="1"/>
      <c r="AF48" s="1"/>
      <c r="AG48" s="1"/>
      <c r="AH48" s="1"/>
      <c r="AI48" s="1"/>
      <c r="AJ48" s="1"/>
      <c r="AK48" s="1"/>
    </row>
    <row r="49" spans="1:37" x14ac:dyDescent="0.25">
      <c r="A49" s="572">
        <v>0.15</v>
      </c>
      <c r="B49" s="737">
        <v>7</v>
      </c>
      <c r="C49" s="736" t="s">
        <v>718</v>
      </c>
      <c r="D49" s="566">
        <v>0</v>
      </c>
      <c r="E49" s="566">
        <f t="shared" si="14"/>
        <v>0</v>
      </c>
      <c r="F49" s="566"/>
      <c r="G49" s="566"/>
      <c r="H49" s="566">
        <f t="shared" si="15"/>
        <v>0</v>
      </c>
      <c r="I49" s="566">
        <f t="shared" si="16"/>
        <v>0</v>
      </c>
      <c r="J49" s="566">
        <f t="shared" si="10"/>
        <v>0</v>
      </c>
      <c r="K49" s="566"/>
      <c r="L49" s="567"/>
      <c r="M49" s="566">
        <f t="shared" si="17"/>
        <v>0</v>
      </c>
      <c r="N49" s="566">
        <f t="shared" si="18"/>
        <v>0</v>
      </c>
      <c r="O49" s="566">
        <f t="shared" si="11"/>
        <v>0</v>
      </c>
      <c r="P49" s="538"/>
      <c r="Q49" s="567"/>
      <c r="R49" s="566">
        <f t="shared" si="19"/>
        <v>0</v>
      </c>
      <c r="S49" s="566">
        <f t="shared" si="20"/>
        <v>0</v>
      </c>
      <c r="T49" s="566">
        <f t="shared" si="12"/>
        <v>0</v>
      </c>
      <c r="U49" s="538"/>
      <c r="V49" s="567"/>
      <c r="W49" s="566">
        <f t="shared" si="21"/>
        <v>0</v>
      </c>
      <c r="X49" s="566">
        <f t="shared" si="22"/>
        <v>0</v>
      </c>
      <c r="Y49" s="566">
        <f t="shared" si="13"/>
        <v>0</v>
      </c>
      <c r="Z49" s="538"/>
      <c r="AA49" s="567"/>
      <c r="AB49" s="566">
        <f t="shared" si="23"/>
        <v>0</v>
      </c>
      <c r="AC49" s="1"/>
      <c r="AD49" s="1"/>
      <c r="AE49" s="1"/>
      <c r="AF49" s="1"/>
      <c r="AG49" s="1"/>
      <c r="AH49" s="1"/>
      <c r="AI49" s="1"/>
      <c r="AJ49" s="1"/>
      <c r="AK49" s="1"/>
    </row>
    <row r="50" spans="1:37" x14ac:dyDescent="0.25">
      <c r="A50" s="572">
        <v>0.15</v>
      </c>
      <c r="B50" s="737">
        <v>8</v>
      </c>
      <c r="C50" s="736" t="s">
        <v>719</v>
      </c>
      <c r="D50" s="536">
        <v>0</v>
      </c>
      <c r="E50" s="566">
        <f t="shared" si="14"/>
        <v>0</v>
      </c>
      <c r="F50" s="536"/>
      <c r="G50" s="536"/>
      <c r="H50" s="566">
        <f t="shared" si="15"/>
        <v>0</v>
      </c>
      <c r="I50" s="566">
        <f t="shared" si="16"/>
        <v>0</v>
      </c>
      <c r="J50" s="566">
        <f t="shared" si="10"/>
        <v>0</v>
      </c>
      <c r="K50" s="536"/>
      <c r="L50" s="567"/>
      <c r="M50" s="566">
        <f t="shared" si="17"/>
        <v>0</v>
      </c>
      <c r="N50" s="566">
        <f t="shared" si="18"/>
        <v>0</v>
      </c>
      <c r="O50" s="566">
        <f t="shared" si="11"/>
        <v>0</v>
      </c>
      <c r="P50" s="569"/>
      <c r="Q50" s="567"/>
      <c r="R50" s="566">
        <f t="shared" si="19"/>
        <v>0</v>
      </c>
      <c r="S50" s="566">
        <f t="shared" si="20"/>
        <v>0</v>
      </c>
      <c r="T50" s="566">
        <f t="shared" si="12"/>
        <v>0</v>
      </c>
      <c r="U50" s="569"/>
      <c r="V50" s="567"/>
      <c r="W50" s="566">
        <f t="shared" si="21"/>
        <v>0</v>
      </c>
      <c r="X50" s="566">
        <f t="shared" si="22"/>
        <v>0</v>
      </c>
      <c r="Y50" s="566">
        <f t="shared" si="13"/>
        <v>0</v>
      </c>
      <c r="Z50" s="569"/>
      <c r="AA50" s="567"/>
      <c r="AB50" s="566">
        <f t="shared" si="23"/>
        <v>0</v>
      </c>
      <c r="AC50" s="1"/>
      <c r="AD50" s="1"/>
      <c r="AE50" s="1"/>
      <c r="AF50" s="1"/>
      <c r="AG50" s="1"/>
      <c r="AH50" s="1"/>
      <c r="AI50" s="1"/>
      <c r="AJ50" s="1"/>
      <c r="AK50" s="1"/>
    </row>
    <row r="51" spans="1:37" x14ac:dyDescent="0.25">
      <c r="A51" s="1"/>
      <c r="B51" s="509"/>
      <c r="C51" s="510" t="s">
        <v>176</v>
      </c>
      <c r="D51" s="570">
        <f t="shared" ref="D51:AB51" si="24">SUM(D43:D50)</f>
        <v>0</v>
      </c>
      <c r="E51" s="570">
        <f t="shared" si="24"/>
        <v>0.40090000000000003</v>
      </c>
      <c r="F51" s="570">
        <f t="shared" si="24"/>
        <v>0</v>
      </c>
      <c r="G51" s="570">
        <f t="shared" si="24"/>
        <v>0</v>
      </c>
      <c r="H51" s="570">
        <f t="shared" si="24"/>
        <v>0.40090000000000003</v>
      </c>
      <c r="I51" s="570">
        <f t="shared" si="24"/>
        <v>0.40090000000000003</v>
      </c>
      <c r="J51" s="570">
        <f t="shared" si="24"/>
        <v>0.80180000000000007</v>
      </c>
      <c r="K51" s="570">
        <f t="shared" si="24"/>
        <v>0</v>
      </c>
      <c r="L51" s="570">
        <f t="shared" si="24"/>
        <v>0</v>
      </c>
      <c r="M51" s="570">
        <f t="shared" si="24"/>
        <v>1.2027000000000001</v>
      </c>
      <c r="N51" s="570">
        <f t="shared" si="24"/>
        <v>1.2027000000000001</v>
      </c>
      <c r="O51" s="570">
        <f t="shared" si="24"/>
        <v>0.80180000000000007</v>
      </c>
      <c r="P51" s="570">
        <f t="shared" si="24"/>
        <v>0</v>
      </c>
      <c r="Q51" s="570">
        <f t="shared" si="24"/>
        <v>0</v>
      </c>
      <c r="R51" s="570">
        <f t="shared" si="24"/>
        <v>2.0045000000000002</v>
      </c>
      <c r="S51" s="570">
        <f t="shared" si="24"/>
        <v>2.0045000000000002</v>
      </c>
      <c r="T51" s="570">
        <f t="shared" si="24"/>
        <v>0.80180000000000007</v>
      </c>
      <c r="U51" s="570">
        <f t="shared" si="24"/>
        <v>0</v>
      </c>
      <c r="V51" s="570">
        <f t="shared" si="24"/>
        <v>0</v>
      </c>
      <c r="W51" s="570">
        <f t="shared" si="24"/>
        <v>2.8063000000000002</v>
      </c>
      <c r="X51" s="570">
        <f t="shared" si="24"/>
        <v>2.8063000000000002</v>
      </c>
      <c r="Y51" s="570">
        <f t="shared" si="24"/>
        <v>0.80180000000000007</v>
      </c>
      <c r="Z51" s="570">
        <f t="shared" si="24"/>
        <v>0</v>
      </c>
      <c r="AA51" s="570">
        <f t="shared" si="24"/>
        <v>0</v>
      </c>
      <c r="AB51" s="570">
        <f t="shared" si="24"/>
        <v>3.6081000000000003</v>
      </c>
      <c r="AC51" s="1"/>
      <c r="AD51" s="1"/>
      <c r="AE51" s="1"/>
      <c r="AF51" s="1"/>
      <c r="AG51" s="1"/>
      <c r="AH51" s="1"/>
      <c r="AI51" s="1"/>
      <c r="AJ51" s="1"/>
      <c r="AK51" s="1"/>
    </row>
    <row r="52" spans="1:37" x14ac:dyDescent="0.25">
      <c r="A52" s="889"/>
      <c r="B52" s="889"/>
      <c r="C52" s="512"/>
      <c r="D52" s="512"/>
      <c r="E52" s="512"/>
      <c r="F52" s="512"/>
      <c r="G52" s="512"/>
      <c r="H52" s="512"/>
      <c r="I52" s="512"/>
      <c r="J52" s="512"/>
      <c r="K52" s="512"/>
      <c r="L52" s="512"/>
      <c r="M52" s="512"/>
      <c r="N52" s="511"/>
      <c r="O52" s="511"/>
      <c r="P52" s="511"/>
      <c r="Q52" s="511"/>
      <c r="R52" s="511"/>
      <c r="S52" s="511"/>
      <c r="T52" s="511"/>
      <c r="U52" s="511"/>
      <c r="V52" s="511"/>
      <c r="W52" s="511"/>
      <c r="X52" s="511"/>
      <c r="Y52" s="511"/>
      <c r="Z52" s="511"/>
      <c r="AA52" s="511"/>
      <c r="AB52" s="511"/>
      <c r="AC52" s="1"/>
      <c r="AD52" s="1"/>
      <c r="AE52" s="1"/>
      <c r="AF52" s="1"/>
      <c r="AG52" s="1"/>
      <c r="AH52" s="1"/>
      <c r="AI52" s="1"/>
      <c r="AJ52" s="1"/>
      <c r="AK52" s="1"/>
    </row>
    <row r="53" spans="1:37" x14ac:dyDescent="0.25">
      <c r="A53" s="889"/>
      <c r="B53" s="889"/>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x14ac:dyDescent="0.25">
      <c r="A54" s="1"/>
      <c r="B54" s="894" t="s">
        <v>338</v>
      </c>
      <c r="C54" s="894"/>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x14ac:dyDescent="0.25">
      <c r="A55" s="889"/>
      <c r="B55" s="889"/>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x14ac:dyDescent="0.25">
      <c r="A56" s="889"/>
      <c r="B56" s="889"/>
      <c r="C56" s="1"/>
      <c r="D56" s="1"/>
      <c r="E56" s="1"/>
      <c r="F56" s="1"/>
      <c r="G56" s="1"/>
      <c r="H56" s="1"/>
      <c r="I56" s="1"/>
      <c r="J56" s="1"/>
      <c r="K56" s="1"/>
      <c r="L56" s="1"/>
      <c r="M56" s="1"/>
      <c r="N56" s="1"/>
      <c r="O56" s="8"/>
      <c r="P56" s="1"/>
      <c r="Q56" s="1"/>
      <c r="R56" s="8"/>
      <c r="S56" s="8"/>
      <c r="T56" s="1"/>
      <c r="U56" s="1"/>
      <c r="V56" s="1"/>
      <c r="W56" s="1"/>
      <c r="X56" s="1"/>
      <c r="Y56" s="1"/>
      <c r="Z56" s="1"/>
      <c r="AA56" s="1"/>
      <c r="AB56" s="7" t="s">
        <v>69</v>
      </c>
      <c r="AC56" s="1"/>
      <c r="AD56" s="7"/>
      <c r="AE56" s="1"/>
      <c r="AF56" s="1"/>
      <c r="AG56" s="1"/>
      <c r="AH56" s="1"/>
      <c r="AI56" s="1"/>
      <c r="AJ56" s="1"/>
      <c r="AK56" s="1"/>
    </row>
    <row r="57" spans="1:37" x14ac:dyDescent="0.25">
      <c r="A57" s="889"/>
      <c r="B57" s="889"/>
      <c r="C57" s="512"/>
      <c r="D57" s="512"/>
      <c r="E57" s="512"/>
      <c r="F57" s="512"/>
      <c r="G57" s="512"/>
      <c r="H57" s="512"/>
      <c r="I57" s="512"/>
      <c r="J57" s="512"/>
      <c r="K57" s="512"/>
      <c r="L57" s="512"/>
      <c r="M57" s="512"/>
      <c r="N57" s="511"/>
      <c r="O57" s="511"/>
      <c r="P57" s="511"/>
      <c r="Q57" s="511"/>
      <c r="R57" s="511"/>
      <c r="S57" s="511"/>
      <c r="T57" s="511"/>
      <c r="U57" s="511"/>
      <c r="V57" s="511"/>
      <c r="W57" s="511"/>
      <c r="X57" s="1"/>
      <c r="Y57" s="508"/>
      <c r="Z57" s="508"/>
      <c r="AA57" s="508"/>
      <c r="AB57" s="1"/>
      <c r="AC57" s="1"/>
      <c r="AD57" s="1"/>
      <c r="AE57" s="1"/>
      <c r="AF57" s="1"/>
      <c r="AG57" s="1"/>
      <c r="AH57" s="1"/>
      <c r="AI57" s="1"/>
      <c r="AJ57" s="1"/>
      <c r="AK57" s="1"/>
    </row>
    <row r="58" spans="1:37" x14ac:dyDescent="0.25">
      <c r="A58" s="1"/>
      <c r="B58" s="890" t="s">
        <v>675</v>
      </c>
      <c r="C58" s="890"/>
      <c r="D58" s="513"/>
      <c r="E58" s="513"/>
      <c r="F58" s="513"/>
      <c r="G58" s="513"/>
      <c r="H58" s="513"/>
      <c r="I58" s="513"/>
      <c r="J58" s="513"/>
      <c r="K58" s="513"/>
      <c r="L58" s="512"/>
      <c r="M58" s="512"/>
      <c r="N58" s="511"/>
      <c r="O58" s="511"/>
      <c r="P58" s="511"/>
      <c r="Q58" s="511"/>
      <c r="R58" s="511"/>
      <c r="S58" s="511"/>
      <c r="T58" s="511"/>
      <c r="U58" s="511"/>
      <c r="V58" s="511"/>
      <c r="W58" s="511"/>
      <c r="X58" s="1"/>
      <c r="Y58" s="508"/>
      <c r="Z58" s="508"/>
      <c r="AA58" s="508"/>
      <c r="AB58" s="1"/>
      <c r="AC58" s="1"/>
      <c r="AD58" s="1"/>
      <c r="AE58" s="1"/>
      <c r="AF58" s="1"/>
      <c r="AG58" s="1"/>
      <c r="AH58" s="1"/>
      <c r="AI58" s="1"/>
      <c r="AJ58" s="1"/>
      <c r="AK58" s="1"/>
    </row>
    <row r="59" spans="1:37" x14ac:dyDescent="0.25">
      <c r="A59" s="889"/>
      <c r="B59" s="889"/>
      <c r="C59" s="512"/>
      <c r="D59" s="512"/>
      <c r="E59" s="512"/>
      <c r="F59" s="512"/>
      <c r="G59" s="512"/>
      <c r="H59" s="512"/>
      <c r="I59" s="512"/>
      <c r="J59" s="512"/>
      <c r="K59" s="512"/>
      <c r="L59" s="512"/>
      <c r="M59" s="512"/>
      <c r="N59" s="511"/>
      <c r="O59" s="511"/>
      <c r="P59" s="511"/>
      <c r="Q59" s="511"/>
      <c r="R59" s="511"/>
      <c r="S59" s="511"/>
      <c r="T59" s="511"/>
      <c r="U59" s="511"/>
      <c r="V59" s="511"/>
      <c r="W59" s="511"/>
      <c r="X59" s="511"/>
      <c r="Y59" s="511"/>
      <c r="Z59" s="511"/>
      <c r="AA59" s="511"/>
      <c r="AB59" s="511"/>
      <c r="AC59" s="511"/>
      <c r="AD59" s="511"/>
      <c r="AE59" s="511"/>
      <c r="AF59" s="511"/>
      <c r="AG59" s="1"/>
      <c r="AH59" s="1"/>
      <c r="AI59" s="1"/>
      <c r="AJ59" s="1"/>
      <c r="AK59" s="1"/>
    </row>
    <row r="60" spans="1:37" x14ac:dyDescent="0.25">
      <c r="A60" s="889"/>
      <c r="B60" s="889"/>
      <c r="C60" s="512"/>
      <c r="D60" s="512"/>
      <c r="E60" s="512"/>
      <c r="F60" s="512"/>
      <c r="G60" s="512"/>
      <c r="H60" s="512"/>
      <c r="I60" s="512"/>
      <c r="J60" s="512"/>
      <c r="K60" s="512"/>
      <c r="L60" s="512"/>
      <c r="M60" s="512"/>
      <c r="N60" s="511"/>
      <c r="O60" s="511"/>
      <c r="P60" s="511"/>
      <c r="Q60" s="511"/>
      <c r="R60" s="511"/>
      <c r="S60" s="511"/>
      <c r="T60" s="511"/>
      <c r="U60" s="511"/>
      <c r="V60" s="511"/>
      <c r="W60" s="511"/>
      <c r="X60" s="511"/>
      <c r="Y60" s="511"/>
      <c r="Z60" s="511"/>
      <c r="AA60" s="511"/>
      <c r="AB60" s="7" t="s">
        <v>69</v>
      </c>
      <c r="AC60" s="511"/>
      <c r="AD60" s="511"/>
      <c r="AE60" s="511"/>
      <c r="AF60" s="511"/>
      <c r="AG60" s="1"/>
      <c r="AH60" s="1"/>
      <c r="AI60" s="1"/>
      <c r="AJ60" s="1"/>
      <c r="AK60" s="1"/>
    </row>
    <row r="61" spans="1:37" ht="13.9" customHeight="1" x14ac:dyDescent="0.25">
      <c r="A61" s="1"/>
      <c r="B61" s="891" t="s">
        <v>1</v>
      </c>
      <c r="C61" s="891" t="s">
        <v>70</v>
      </c>
      <c r="D61" s="880" t="s">
        <v>83</v>
      </c>
      <c r="E61" s="881"/>
      <c r="F61" s="881"/>
      <c r="G61" s="881"/>
      <c r="H61" s="882"/>
      <c r="I61" s="880" t="s">
        <v>84</v>
      </c>
      <c r="J61" s="881"/>
      <c r="K61" s="881"/>
      <c r="L61" s="881"/>
      <c r="M61" s="882"/>
      <c r="N61" s="880" t="s">
        <v>85</v>
      </c>
      <c r="O61" s="881"/>
      <c r="P61" s="881"/>
      <c r="Q61" s="881"/>
      <c r="R61" s="882"/>
      <c r="S61" s="880" t="s">
        <v>86</v>
      </c>
      <c r="T61" s="881"/>
      <c r="U61" s="881"/>
      <c r="V61" s="881"/>
      <c r="W61" s="882"/>
      <c r="X61" s="880" t="s">
        <v>87</v>
      </c>
      <c r="Y61" s="881"/>
      <c r="Z61" s="881"/>
      <c r="AA61" s="881"/>
      <c r="AB61" s="882"/>
      <c r="AC61" s="511"/>
      <c r="AD61" s="511"/>
      <c r="AE61" s="511"/>
      <c r="AF61" s="511"/>
      <c r="AG61" s="1"/>
      <c r="AH61" s="1"/>
      <c r="AI61" s="1"/>
      <c r="AJ61" s="1"/>
      <c r="AK61" s="1"/>
    </row>
    <row r="62" spans="1:37" ht="13.9" customHeight="1" x14ac:dyDescent="0.25">
      <c r="A62" s="1"/>
      <c r="B62" s="892"/>
      <c r="C62" s="892"/>
      <c r="D62" s="886" t="s">
        <v>99</v>
      </c>
      <c r="E62" s="887"/>
      <c r="F62" s="887"/>
      <c r="G62" s="887"/>
      <c r="H62" s="888"/>
      <c r="I62" s="886" t="s">
        <v>99</v>
      </c>
      <c r="J62" s="887"/>
      <c r="K62" s="887"/>
      <c r="L62" s="887"/>
      <c r="M62" s="888"/>
      <c r="N62" s="886" t="s">
        <v>99</v>
      </c>
      <c r="O62" s="887"/>
      <c r="P62" s="887"/>
      <c r="Q62" s="887"/>
      <c r="R62" s="888"/>
      <c r="S62" s="886" t="s">
        <v>99</v>
      </c>
      <c r="T62" s="887"/>
      <c r="U62" s="887"/>
      <c r="V62" s="887"/>
      <c r="W62" s="888"/>
      <c r="X62" s="886" t="s">
        <v>99</v>
      </c>
      <c r="Y62" s="887"/>
      <c r="Z62" s="887"/>
      <c r="AA62" s="887"/>
      <c r="AB62" s="888"/>
      <c r="AC62" s="511"/>
      <c r="AD62" s="511"/>
      <c r="AE62" s="511"/>
      <c r="AF62" s="511"/>
      <c r="AG62" s="1"/>
      <c r="AH62" s="1"/>
      <c r="AI62" s="1"/>
      <c r="AJ62" s="1"/>
      <c r="AK62" s="1"/>
    </row>
    <row r="63" spans="1:37" ht="42.75" x14ac:dyDescent="0.25">
      <c r="A63" s="1"/>
      <c r="B63" s="893"/>
      <c r="C63" s="893"/>
      <c r="D63" s="507" t="s">
        <v>301</v>
      </c>
      <c r="E63" s="507" t="s">
        <v>302</v>
      </c>
      <c r="F63" s="507" t="s">
        <v>334</v>
      </c>
      <c r="G63" s="507" t="s">
        <v>341</v>
      </c>
      <c r="H63" s="507" t="s">
        <v>304</v>
      </c>
      <c r="I63" s="507" t="s">
        <v>301</v>
      </c>
      <c r="J63" s="507" t="s">
        <v>302</v>
      </c>
      <c r="K63" s="507" t="s">
        <v>334</v>
      </c>
      <c r="L63" s="507" t="s">
        <v>341</v>
      </c>
      <c r="M63" s="507" t="s">
        <v>304</v>
      </c>
      <c r="N63" s="507" t="s">
        <v>301</v>
      </c>
      <c r="O63" s="507" t="s">
        <v>302</v>
      </c>
      <c r="P63" s="507" t="s">
        <v>334</v>
      </c>
      <c r="Q63" s="507" t="s">
        <v>341</v>
      </c>
      <c r="R63" s="507" t="s">
        <v>304</v>
      </c>
      <c r="S63" s="507" t="s">
        <v>301</v>
      </c>
      <c r="T63" s="507" t="s">
        <v>302</v>
      </c>
      <c r="U63" s="507" t="s">
        <v>334</v>
      </c>
      <c r="V63" s="507" t="s">
        <v>341</v>
      </c>
      <c r="W63" s="507" t="s">
        <v>304</v>
      </c>
      <c r="X63" s="507" t="s">
        <v>301</v>
      </c>
      <c r="Y63" s="507" t="s">
        <v>302</v>
      </c>
      <c r="Z63" s="507" t="s">
        <v>334</v>
      </c>
      <c r="AA63" s="507" t="s">
        <v>341</v>
      </c>
      <c r="AB63" s="507" t="s">
        <v>304</v>
      </c>
      <c r="AC63" s="511"/>
      <c r="AD63" s="511"/>
      <c r="AE63" s="511"/>
      <c r="AF63" s="511"/>
      <c r="AG63" s="1"/>
      <c r="AH63" s="1"/>
      <c r="AI63" s="1"/>
      <c r="AJ63" s="1"/>
      <c r="AK63" s="1"/>
    </row>
    <row r="64" spans="1:37" ht="28.5" x14ac:dyDescent="0.25">
      <c r="A64" s="1"/>
      <c r="B64" s="507"/>
      <c r="C64" s="507"/>
      <c r="D64" s="507" t="s">
        <v>88</v>
      </c>
      <c r="E64" s="507" t="s">
        <v>89</v>
      </c>
      <c r="F64" s="507" t="s">
        <v>187</v>
      </c>
      <c r="G64" s="507" t="s">
        <v>91</v>
      </c>
      <c r="H64" s="507" t="s">
        <v>342</v>
      </c>
      <c r="I64" s="507" t="s">
        <v>92</v>
      </c>
      <c r="J64" s="507" t="s">
        <v>306</v>
      </c>
      <c r="K64" s="507" t="s">
        <v>94</v>
      </c>
      <c r="L64" s="507" t="s">
        <v>95</v>
      </c>
      <c r="M64" s="507" t="s">
        <v>670</v>
      </c>
      <c r="N64" s="507" t="s">
        <v>308</v>
      </c>
      <c r="O64" s="507" t="s">
        <v>310</v>
      </c>
      <c r="P64" s="507" t="s">
        <v>311</v>
      </c>
      <c r="Q64" s="507" t="s">
        <v>312</v>
      </c>
      <c r="R64" s="507" t="s">
        <v>671</v>
      </c>
      <c r="S64" s="507" t="s">
        <v>315</v>
      </c>
      <c r="T64" s="507" t="s">
        <v>316</v>
      </c>
      <c r="U64" s="507" t="s">
        <v>317</v>
      </c>
      <c r="V64" s="507" t="s">
        <v>319</v>
      </c>
      <c r="W64" s="507" t="s">
        <v>672</v>
      </c>
      <c r="X64" s="507" t="s">
        <v>320</v>
      </c>
      <c r="Y64" s="507" t="s">
        <v>321</v>
      </c>
      <c r="Z64" s="507" t="s">
        <v>323</v>
      </c>
      <c r="AA64" s="507" t="s">
        <v>324</v>
      </c>
      <c r="AB64" s="507" t="s">
        <v>673</v>
      </c>
      <c r="AC64" s="511"/>
      <c r="AD64" s="511"/>
      <c r="AE64" s="511"/>
      <c r="AF64" s="511"/>
      <c r="AG64" s="1"/>
      <c r="AH64" s="1"/>
      <c r="AI64" s="1"/>
      <c r="AJ64" s="1"/>
      <c r="AK64" s="1"/>
    </row>
    <row r="65" spans="1:37" x14ac:dyDescent="0.25">
      <c r="A65" s="1"/>
      <c r="B65" s="735">
        <v>1</v>
      </c>
      <c r="C65" s="736" t="s">
        <v>712</v>
      </c>
      <c r="D65" s="566">
        <f>D19-D43</f>
        <v>0</v>
      </c>
      <c r="E65" s="566"/>
      <c r="F65" s="566"/>
      <c r="G65" s="566"/>
      <c r="H65" s="566">
        <f t="shared" ref="H65:AB65" si="25">H19-H43</f>
        <v>0</v>
      </c>
      <c r="I65" s="566">
        <f t="shared" si="25"/>
        <v>0</v>
      </c>
      <c r="J65" s="566"/>
      <c r="K65" s="566"/>
      <c r="L65" s="566"/>
      <c r="M65" s="566">
        <f t="shared" si="25"/>
        <v>0</v>
      </c>
      <c r="N65" s="566">
        <f t="shared" si="25"/>
        <v>0</v>
      </c>
      <c r="O65" s="566"/>
      <c r="P65" s="566"/>
      <c r="Q65" s="566"/>
      <c r="R65" s="566">
        <f t="shared" si="25"/>
        <v>0</v>
      </c>
      <c r="S65" s="566">
        <f t="shared" si="25"/>
        <v>0</v>
      </c>
      <c r="T65" s="566"/>
      <c r="U65" s="566"/>
      <c r="V65" s="566"/>
      <c r="W65" s="566">
        <f t="shared" si="25"/>
        <v>0</v>
      </c>
      <c r="X65" s="566">
        <f t="shared" si="25"/>
        <v>0</v>
      </c>
      <c r="Y65" s="566"/>
      <c r="Z65" s="566"/>
      <c r="AA65" s="566"/>
      <c r="AB65" s="566">
        <f t="shared" si="25"/>
        <v>0</v>
      </c>
      <c r="AC65" s="511"/>
      <c r="AD65" s="511"/>
      <c r="AE65" s="511"/>
      <c r="AF65" s="511"/>
      <c r="AG65" s="1"/>
      <c r="AH65" s="1"/>
      <c r="AI65" s="1"/>
      <c r="AJ65" s="1"/>
      <c r="AK65" s="1"/>
    </row>
    <row r="66" spans="1:37" x14ac:dyDescent="0.25">
      <c r="A66" s="1"/>
      <c r="B66" s="737">
        <v>2</v>
      </c>
      <c r="C66" s="736" t="s">
        <v>713</v>
      </c>
      <c r="D66" s="566">
        <f t="shared" ref="D66:AB66" si="26">D20-D44</f>
        <v>0</v>
      </c>
      <c r="E66" s="566"/>
      <c r="F66" s="566"/>
      <c r="G66" s="566"/>
      <c r="H66" s="566">
        <f t="shared" si="26"/>
        <v>0</v>
      </c>
      <c r="I66" s="566">
        <f t="shared" si="26"/>
        <v>0</v>
      </c>
      <c r="J66" s="566"/>
      <c r="K66" s="566"/>
      <c r="L66" s="566"/>
      <c r="M66" s="566">
        <f t="shared" si="26"/>
        <v>0</v>
      </c>
      <c r="N66" s="566">
        <f t="shared" si="26"/>
        <v>0</v>
      </c>
      <c r="O66" s="566"/>
      <c r="P66" s="566"/>
      <c r="Q66" s="566"/>
      <c r="R66" s="566">
        <f t="shared" si="26"/>
        <v>0</v>
      </c>
      <c r="S66" s="566">
        <f t="shared" si="26"/>
        <v>0</v>
      </c>
      <c r="T66" s="566"/>
      <c r="U66" s="566"/>
      <c r="V66" s="566"/>
      <c r="W66" s="566">
        <f t="shared" si="26"/>
        <v>0</v>
      </c>
      <c r="X66" s="566">
        <f t="shared" si="26"/>
        <v>0</v>
      </c>
      <c r="Y66" s="566"/>
      <c r="Z66" s="566"/>
      <c r="AA66" s="566"/>
      <c r="AB66" s="566">
        <f t="shared" si="26"/>
        <v>0</v>
      </c>
      <c r="AC66" s="511"/>
      <c r="AD66" s="511"/>
      <c r="AE66" s="511"/>
      <c r="AF66" s="511"/>
      <c r="AG66" s="1"/>
      <c r="AH66" s="1"/>
      <c r="AI66" s="1"/>
      <c r="AJ66" s="1"/>
      <c r="AK66" s="1"/>
    </row>
    <row r="67" spans="1:37" x14ac:dyDescent="0.25">
      <c r="A67" s="1"/>
      <c r="B67" s="737">
        <v>3</v>
      </c>
      <c r="C67" s="738" t="s">
        <v>714</v>
      </c>
      <c r="D67" s="566">
        <f t="shared" ref="D67:AB67" si="27">D21-D45</f>
        <v>0</v>
      </c>
      <c r="E67" s="566"/>
      <c r="F67" s="566"/>
      <c r="G67" s="566"/>
      <c r="H67" s="566">
        <f t="shared" si="27"/>
        <v>0</v>
      </c>
      <c r="I67" s="566">
        <f t="shared" si="27"/>
        <v>0</v>
      </c>
      <c r="J67" s="566"/>
      <c r="K67" s="566"/>
      <c r="L67" s="566"/>
      <c r="M67" s="566">
        <f t="shared" si="27"/>
        <v>0</v>
      </c>
      <c r="N67" s="566">
        <f t="shared" si="27"/>
        <v>0</v>
      </c>
      <c r="O67" s="566"/>
      <c r="P67" s="566"/>
      <c r="Q67" s="566"/>
      <c r="R67" s="566">
        <f t="shared" si="27"/>
        <v>0</v>
      </c>
      <c r="S67" s="566">
        <f t="shared" si="27"/>
        <v>0</v>
      </c>
      <c r="T67" s="566"/>
      <c r="U67" s="566"/>
      <c r="V67" s="566"/>
      <c r="W67" s="566">
        <f t="shared" si="27"/>
        <v>0</v>
      </c>
      <c r="X67" s="566">
        <f t="shared" si="27"/>
        <v>0</v>
      </c>
      <c r="Y67" s="566"/>
      <c r="Z67" s="566"/>
      <c r="AA67" s="566"/>
      <c r="AB67" s="566">
        <f t="shared" si="27"/>
        <v>0</v>
      </c>
      <c r="AC67" s="511"/>
      <c r="AD67" s="511"/>
      <c r="AE67" s="511"/>
      <c r="AF67" s="511"/>
      <c r="AG67" s="1"/>
      <c r="AH67" s="1"/>
      <c r="AI67" s="1"/>
      <c r="AJ67" s="1"/>
      <c r="AK67" s="1"/>
    </row>
    <row r="68" spans="1:37" x14ac:dyDescent="0.25">
      <c r="A68" s="1"/>
      <c r="B68" s="737">
        <v>4</v>
      </c>
      <c r="C68" s="736" t="s">
        <v>715</v>
      </c>
      <c r="D68" s="566">
        <f t="shared" ref="D68:AB68" si="28">D22-D46</f>
        <v>0</v>
      </c>
      <c r="E68" s="566"/>
      <c r="F68" s="566"/>
      <c r="G68" s="566"/>
      <c r="H68" s="566">
        <f t="shared" si="28"/>
        <v>0</v>
      </c>
      <c r="I68" s="566">
        <f t="shared" si="28"/>
        <v>0</v>
      </c>
      <c r="J68" s="566"/>
      <c r="K68" s="566"/>
      <c r="L68" s="566"/>
      <c r="M68" s="566">
        <f t="shared" si="28"/>
        <v>0</v>
      </c>
      <c r="N68" s="566">
        <f t="shared" si="28"/>
        <v>0</v>
      </c>
      <c r="O68" s="566"/>
      <c r="P68" s="566"/>
      <c r="Q68" s="566"/>
      <c r="R68" s="566">
        <f t="shared" si="28"/>
        <v>0</v>
      </c>
      <c r="S68" s="566">
        <f t="shared" si="28"/>
        <v>0</v>
      </c>
      <c r="T68" s="566"/>
      <c r="U68" s="566"/>
      <c r="V68" s="566"/>
      <c r="W68" s="566">
        <f t="shared" si="28"/>
        <v>0</v>
      </c>
      <c r="X68" s="566">
        <f t="shared" si="28"/>
        <v>0</v>
      </c>
      <c r="Y68" s="566"/>
      <c r="Z68" s="566"/>
      <c r="AA68" s="566"/>
      <c r="AB68" s="566">
        <f t="shared" si="28"/>
        <v>0</v>
      </c>
      <c r="AC68" s="511"/>
      <c r="AD68" s="511"/>
      <c r="AE68" s="511"/>
      <c r="AF68" s="511"/>
      <c r="AG68" s="1"/>
      <c r="AH68" s="1"/>
      <c r="AI68" s="1"/>
      <c r="AJ68" s="1"/>
      <c r="AK68" s="1"/>
    </row>
    <row r="69" spans="1:37" x14ac:dyDescent="0.25">
      <c r="A69" s="1"/>
      <c r="B69" s="737">
        <v>5</v>
      </c>
      <c r="C69" s="736" t="s">
        <v>716</v>
      </c>
      <c r="D69" s="566">
        <f t="shared" ref="D69:AB69" si="29">D23-D47</f>
        <v>0</v>
      </c>
      <c r="E69" s="566"/>
      <c r="F69" s="566"/>
      <c r="G69" s="566"/>
      <c r="H69" s="566">
        <f t="shared" si="29"/>
        <v>0</v>
      </c>
      <c r="I69" s="566">
        <f t="shared" si="29"/>
        <v>0</v>
      </c>
      <c r="J69" s="566"/>
      <c r="K69" s="566"/>
      <c r="L69" s="566"/>
      <c r="M69" s="566">
        <f t="shared" si="29"/>
        <v>0</v>
      </c>
      <c r="N69" s="566">
        <f t="shared" si="29"/>
        <v>0</v>
      </c>
      <c r="O69" s="566"/>
      <c r="P69" s="566"/>
      <c r="Q69" s="566"/>
      <c r="R69" s="566">
        <f t="shared" si="29"/>
        <v>0</v>
      </c>
      <c r="S69" s="566">
        <f t="shared" si="29"/>
        <v>0</v>
      </c>
      <c r="T69" s="566"/>
      <c r="U69" s="566"/>
      <c r="V69" s="566"/>
      <c r="W69" s="566">
        <f t="shared" si="29"/>
        <v>0</v>
      </c>
      <c r="X69" s="566">
        <f t="shared" si="29"/>
        <v>0</v>
      </c>
      <c r="Y69" s="566"/>
      <c r="Z69" s="566"/>
      <c r="AA69" s="566"/>
      <c r="AB69" s="566">
        <f t="shared" si="29"/>
        <v>0</v>
      </c>
      <c r="AC69" s="511"/>
      <c r="AD69" s="511"/>
      <c r="AE69" s="511"/>
      <c r="AF69" s="511"/>
      <c r="AG69" s="1"/>
      <c r="AH69" s="1"/>
      <c r="AI69" s="1"/>
      <c r="AJ69" s="1"/>
      <c r="AK69" s="1"/>
    </row>
    <row r="70" spans="1:37" x14ac:dyDescent="0.25">
      <c r="A70" s="1"/>
      <c r="B70" s="737">
        <v>6</v>
      </c>
      <c r="C70" s="736" t="s">
        <v>717</v>
      </c>
      <c r="D70" s="566">
        <f t="shared" ref="D70:AB70" si="30">D24-D48</f>
        <v>0</v>
      </c>
      <c r="E70" s="566"/>
      <c r="F70" s="566"/>
      <c r="G70" s="566"/>
      <c r="H70" s="566">
        <f t="shared" si="30"/>
        <v>18.5991</v>
      </c>
      <c r="I70" s="566">
        <f t="shared" si="30"/>
        <v>18.5991</v>
      </c>
      <c r="J70" s="566"/>
      <c r="K70" s="566"/>
      <c r="L70" s="566"/>
      <c r="M70" s="566">
        <f t="shared" si="30"/>
        <v>17.7973</v>
      </c>
      <c r="N70" s="566">
        <f t="shared" si="30"/>
        <v>17.7973</v>
      </c>
      <c r="O70" s="566"/>
      <c r="P70" s="566"/>
      <c r="Q70" s="566"/>
      <c r="R70" s="566">
        <f t="shared" si="30"/>
        <v>16.9955</v>
      </c>
      <c r="S70" s="566">
        <f t="shared" si="30"/>
        <v>16.9955</v>
      </c>
      <c r="T70" s="566"/>
      <c r="U70" s="566"/>
      <c r="V70" s="566"/>
      <c r="W70" s="566">
        <f t="shared" si="30"/>
        <v>16.1937</v>
      </c>
      <c r="X70" s="566">
        <f t="shared" si="30"/>
        <v>16.1937</v>
      </c>
      <c r="Y70" s="566"/>
      <c r="Z70" s="566"/>
      <c r="AA70" s="566"/>
      <c r="AB70" s="566">
        <f t="shared" si="30"/>
        <v>15.3919</v>
      </c>
      <c r="AC70" s="511"/>
      <c r="AD70" s="511"/>
      <c r="AE70" s="511"/>
      <c r="AF70" s="511"/>
      <c r="AG70" s="1"/>
      <c r="AH70" s="1"/>
      <c r="AI70" s="1"/>
      <c r="AJ70" s="1"/>
      <c r="AK70" s="1"/>
    </row>
    <row r="71" spans="1:37" x14ac:dyDescent="0.25">
      <c r="A71" s="1"/>
      <c r="B71" s="737">
        <v>7</v>
      </c>
      <c r="C71" s="736" t="s">
        <v>718</v>
      </c>
      <c r="D71" s="566">
        <f t="shared" ref="D71:AB71" si="31">D25-D49</f>
        <v>0</v>
      </c>
      <c r="E71" s="566"/>
      <c r="F71" s="566"/>
      <c r="G71" s="566"/>
      <c r="H71" s="566">
        <f t="shared" si="31"/>
        <v>0</v>
      </c>
      <c r="I71" s="566">
        <f t="shared" si="31"/>
        <v>0</v>
      </c>
      <c r="J71" s="566"/>
      <c r="K71" s="566"/>
      <c r="L71" s="566"/>
      <c r="M71" s="566">
        <f t="shared" si="31"/>
        <v>0</v>
      </c>
      <c r="N71" s="566">
        <f t="shared" si="31"/>
        <v>0</v>
      </c>
      <c r="O71" s="566"/>
      <c r="P71" s="566"/>
      <c r="Q71" s="566"/>
      <c r="R71" s="566">
        <f t="shared" si="31"/>
        <v>0</v>
      </c>
      <c r="S71" s="566">
        <f t="shared" si="31"/>
        <v>0</v>
      </c>
      <c r="T71" s="566"/>
      <c r="U71" s="566"/>
      <c r="V71" s="566"/>
      <c r="W71" s="566">
        <f t="shared" si="31"/>
        <v>0</v>
      </c>
      <c r="X71" s="566">
        <f t="shared" si="31"/>
        <v>0</v>
      </c>
      <c r="Y71" s="566"/>
      <c r="Z71" s="566"/>
      <c r="AA71" s="566"/>
      <c r="AB71" s="566">
        <f t="shared" si="31"/>
        <v>0</v>
      </c>
      <c r="AC71" s="511"/>
      <c r="AD71" s="511"/>
      <c r="AE71" s="511"/>
      <c r="AF71" s="511"/>
      <c r="AG71" s="1"/>
      <c r="AH71" s="1"/>
      <c r="AI71" s="1"/>
      <c r="AJ71" s="1"/>
      <c r="AK71" s="1"/>
    </row>
    <row r="72" spans="1:37" x14ac:dyDescent="0.25">
      <c r="A72" s="1"/>
      <c r="B72" s="737">
        <v>8</v>
      </c>
      <c r="C72" s="736" t="s">
        <v>719</v>
      </c>
      <c r="D72" s="566">
        <f t="shared" ref="D72:AB72" si="32">D26-D50</f>
        <v>0</v>
      </c>
      <c r="E72" s="566"/>
      <c r="F72" s="566"/>
      <c r="G72" s="566"/>
      <c r="H72" s="566">
        <f t="shared" si="32"/>
        <v>0</v>
      </c>
      <c r="I72" s="566">
        <f t="shared" si="32"/>
        <v>0</v>
      </c>
      <c r="J72" s="566"/>
      <c r="K72" s="566"/>
      <c r="L72" s="566"/>
      <c r="M72" s="566">
        <f t="shared" si="32"/>
        <v>0</v>
      </c>
      <c r="N72" s="566">
        <f t="shared" si="32"/>
        <v>0</v>
      </c>
      <c r="O72" s="566"/>
      <c r="P72" s="566"/>
      <c r="Q72" s="566"/>
      <c r="R72" s="566">
        <f t="shared" si="32"/>
        <v>0</v>
      </c>
      <c r="S72" s="566">
        <f t="shared" si="32"/>
        <v>0</v>
      </c>
      <c r="T72" s="566"/>
      <c r="U72" s="566"/>
      <c r="V72" s="566"/>
      <c r="W72" s="566">
        <f t="shared" si="32"/>
        <v>0</v>
      </c>
      <c r="X72" s="566">
        <f t="shared" si="32"/>
        <v>0</v>
      </c>
      <c r="Y72" s="566"/>
      <c r="Z72" s="566"/>
      <c r="AA72" s="566"/>
      <c r="AB72" s="566">
        <f t="shared" si="32"/>
        <v>0</v>
      </c>
      <c r="AC72" s="511"/>
      <c r="AD72" s="511"/>
      <c r="AE72" s="511"/>
      <c r="AF72" s="511"/>
      <c r="AG72" s="1"/>
      <c r="AH72" s="1"/>
      <c r="AI72" s="1"/>
      <c r="AJ72" s="1"/>
      <c r="AK72" s="1"/>
    </row>
    <row r="73" spans="1:37" x14ac:dyDescent="0.25">
      <c r="A73" s="1"/>
      <c r="B73" s="509"/>
      <c r="C73" s="510" t="s">
        <v>176</v>
      </c>
      <c r="D73" s="570">
        <f t="shared" ref="D73:AB73" si="33">D27-D51</f>
        <v>0</v>
      </c>
      <c r="E73" s="570"/>
      <c r="F73" s="570"/>
      <c r="G73" s="570"/>
      <c r="H73" s="570">
        <f t="shared" si="33"/>
        <v>18.5991</v>
      </c>
      <c r="I73" s="570">
        <f t="shared" si="33"/>
        <v>18.5991</v>
      </c>
      <c r="J73" s="570"/>
      <c r="K73" s="570"/>
      <c r="L73" s="570"/>
      <c r="M73" s="570">
        <f t="shared" si="33"/>
        <v>17.7973</v>
      </c>
      <c r="N73" s="570">
        <f t="shared" si="33"/>
        <v>17.7973</v>
      </c>
      <c r="O73" s="570"/>
      <c r="P73" s="570"/>
      <c r="Q73" s="570"/>
      <c r="R73" s="570">
        <f t="shared" si="33"/>
        <v>16.9955</v>
      </c>
      <c r="S73" s="570">
        <f t="shared" si="33"/>
        <v>16.9955</v>
      </c>
      <c r="T73" s="570"/>
      <c r="U73" s="570"/>
      <c r="V73" s="570"/>
      <c r="W73" s="570">
        <f t="shared" si="33"/>
        <v>16.1937</v>
      </c>
      <c r="X73" s="570">
        <f t="shared" si="33"/>
        <v>16.1937</v>
      </c>
      <c r="Y73" s="570"/>
      <c r="Z73" s="570"/>
      <c r="AA73" s="570"/>
      <c r="AB73" s="570">
        <f t="shared" si="33"/>
        <v>15.3919</v>
      </c>
      <c r="AC73" s="511"/>
      <c r="AD73" s="511"/>
      <c r="AE73" s="511"/>
      <c r="AF73" s="511"/>
      <c r="AG73" s="1"/>
      <c r="AH73" s="1"/>
      <c r="AI73" s="1"/>
      <c r="AJ73" s="1"/>
      <c r="AK73" s="1"/>
    </row>
  </sheetData>
  <mergeCells count="62">
    <mergeCell ref="A14:B14"/>
    <mergeCell ref="B9:C9"/>
    <mergeCell ref="A10:B10"/>
    <mergeCell ref="A11:B11"/>
    <mergeCell ref="B12:L12"/>
    <mergeCell ref="A13:B13"/>
    <mergeCell ref="B15:B17"/>
    <mergeCell ref="C15:C17"/>
    <mergeCell ref="D15:H15"/>
    <mergeCell ref="I15:M15"/>
    <mergeCell ref="N15:R15"/>
    <mergeCell ref="S15:W15"/>
    <mergeCell ref="X15:AB15"/>
    <mergeCell ref="D16:H16"/>
    <mergeCell ref="I16:M16"/>
    <mergeCell ref="N16:R16"/>
    <mergeCell ref="S16:W16"/>
    <mergeCell ref="X16:AB16"/>
    <mergeCell ref="A28:B28"/>
    <mergeCell ref="A29:B29"/>
    <mergeCell ref="A30:B30"/>
    <mergeCell ref="B31:C31"/>
    <mergeCell ref="A32:B32"/>
    <mergeCell ref="A33:B33"/>
    <mergeCell ref="A34:B34"/>
    <mergeCell ref="B35:C35"/>
    <mergeCell ref="B36:C36"/>
    <mergeCell ref="A37:B37"/>
    <mergeCell ref="A38:B38"/>
    <mergeCell ref="B39:B41"/>
    <mergeCell ref="C39:C41"/>
    <mergeCell ref="D39:H39"/>
    <mergeCell ref="I39:M39"/>
    <mergeCell ref="N39:R39"/>
    <mergeCell ref="S39:W39"/>
    <mergeCell ref="X39:AB39"/>
    <mergeCell ref="D40:H40"/>
    <mergeCell ref="I40:M40"/>
    <mergeCell ref="N40:R40"/>
    <mergeCell ref="S40:W40"/>
    <mergeCell ref="X40:AB40"/>
    <mergeCell ref="A52:B52"/>
    <mergeCell ref="A53:B53"/>
    <mergeCell ref="B54:C54"/>
    <mergeCell ref="A55:B55"/>
    <mergeCell ref="A56:B56"/>
    <mergeCell ref="A57:B57"/>
    <mergeCell ref="B58:C58"/>
    <mergeCell ref="A59:B59"/>
    <mergeCell ref="A60:B60"/>
    <mergeCell ref="B61:B63"/>
    <mergeCell ref="C61:C63"/>
    <mergeCell ref="D61:H61"/>
    <mergeCell ref="I61:M61"/>
    <mergeCell ref="N61:R61"/>
    <mergeCell ref="S61:W61"/>
    <mergeCell ref="X61:AB61"/>
    <mergeCell ref="D62:H62"/>
    <mergeCell ref="I62:M62"/>
    <mergeCell ref="N62:R62"/>
    <mergeCell ref="S62:W62"/>
    <mergeCell ref="X62:AB62"/>
  </mergeCells>
  <pageMargins left="1.02" right="0.25" top="1" bottom="1" header="0.25" footer="0.25"/>
  <pageSetup paperSize="9" scale="33" fitToWidth="2" orientation="portrait" r:id="rId1"/>
  <headerFooter alignWithMargins="0"/>
  <colBreaks count="1" manualBreakCount="1">
    <brk id="13" max="7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U107"/>
  <sheetViews>
    <sheetView showGridLines="0" view="pageBreakPreview" topLeftCell="A70" zoomScale="50" zoomScaleNormal="75" zoomScaleSheetLayoutView="50" workbookViewId="0">
      <selection activeCell="F15" sqref="F15"/>
    </sheetView>
  </sheetViews>
  <sheetFormatPr defaultColWidth="9.28515625" defaultRowHeight="15" x14ac:dyDescent="0.2"/>
  <cols>
    <col min="1" max="1" width="6.7109375" style="20" customWidth="1"/>
    <col min="2" max="2" width="7" style="20" customWidth="1"/>
    <col min="3" max="3" width="96.7109375" style="20" customWidth="1"/>
    <col min="4" max="6" width="15" style="20" customWidth="1"/>
    <col min="7" max="7" width="14.42578125" style="20" customWidth="1"/>
    <col min="8" max="8" width="17.5703125" style="20" customWidth="1"/>
    <col min="9" max="9" width="22.5703125" style="20" customWidth="1"/>
    <col min="10" max="11" width="15" style="20" customWidth="1"/>
    <col min="12" max="12" width="24.7109375" style="20" customWidth="1"/>
    <col min="13" max="13" width="15" style="20" customWidth="1"/>
    <col min="14" max="17" width="16.5703125" style="20" customWidth="1"/>
    <col min="18" max="20" width="18.7109375" style="20" customWidth="1"/>
    <col min="21" max="16384" width="9.28515625" style="20"/>
  </cols>
  <sheetData>
    <row r="2" spans="2:21" x14ac:dyDescent="0.2">
      <c r="H2" s="21"/>
      <c r="I2" s="298" t="str">
        <f>Index!B2</f>
        <v>ADANI TRANSMISSION (INDIA) LIMITED</v>
      </c>
      <c r="J2" s="21"/>
      <c r="K2" s="21"/>
      <c r="L2" s="21"/>
      <c r="M2" s="21"/>
      <c r="N2" s="21"/>
      <c r="O2" s="21"/>
      <c r="P2" s="21"/>
      <c r="Q2" s="21"/>
    </row>
    <row r="3" spans="2:21" s="22" customFormat="1" x14ac:dyDescent="0.25">
      <c r="H3" s="23"/>
      <c r="I3" s="142" t="s">
        <v>0</v>
      </c>
      <c r="J3" s="23"/>
      <c r="K3" s="23"/>
      <c r="L3" s="23"/>
      <c r="M3" s="23"/>
      <c r="N3" s="23"/>
      <c r="O3" s="23"/>
      <c r="P3" s="23"/>
      <c r="Q3" s="23"/>
    </row>
    <row r="4" spans="2:21" s="22" customFormat="1" x14ac:dyDescent="0.25">
      <c r="H4" s="23"/>
      <c r="I4" s="54" t="s">
        <v>343</v>
      </c>
      <c r="J4" s="67"/>
      <c r="K4" s="23"/>
      <c r="L4" s="23"/>
      <c r="M4" s="23"/>
      <c r="N4" s="23"/>
      <c r="O4" s="23"/>
      <c r="P4" s="23"/>
      <c r="Q4" s="23"/>
    </row>
    <row r="5" spans="2:21" s="22" customFormat="1" x14ac:dyDescent="0.25">
      <c r="C5" s="24"/>
      <c r="D5" s="24"/>
      <c r="E5" s="24"/>
      <c r="F5" s="24"/>
      <c r="G5" s="24"/>
      <c r="H5" s="23"/>
      <c r="I5" s="66"/>
      <c r="J5" s="67"/>
      <c r="K5" s="23"/>
      <c r="L5" s="23"/>
      <c r="M5" s="23"/>
      <c r="N5" s="23"/>
      <c r="O5" s="23"/>
      <c r="P5" s="23"/>
      <c r="Q5" s="23"/>
    </row>
    <row r="6" spans="2:21" s="22" customFormat="1" x14ac:dyDescent="0.25">
      <c r="B6" s="120"/>
      <c r="C6" s="407" t="s">
        <v>344</v>
      </c>
      <c r="D6" s="619"/>
      <c r="E6" s="407"/>
      <c r="F6" s="407"/>
      <c r="G6" s="23"/>
      <c r="H6" s="66"/>
      <c r="I6" s="67"/>
      <c r="J6" s="23"/>
      <c r="K6" s="23"/>
      <c r="L6" s="23"/>
      <c r="M6" s="23"/>
      <c r="N6" s="23"/>
      <c r="O6" s="23"/>
      <c r="P6" s="23"/>
    </row>
    <row r="7" spans="2:21" s="22" customFormat="1" x14ac:dyDescent="0.25">
      <c r="B7" s="120"/>
      <c r="C7" s="24"/>
      <c r="D7" s="24"/>
      <c r="E7" s="24"/>
      <c r="F7" s="24"/>
      <c r="G7" s="24"/>
      <c r="H7" s="23"/>
      <c r="I7" s="23"/>
      <c r="J7" s="23"/>
      <c r="K7" s="66"/>
      <c r="L7" s="66"/>
      <c r="M7" s="67"/>
      <c r="N7" s="23"/>
      <c r="O7" s="23"/>
      <c r="P7" s="23"/>
      <c r="Q7" s="23"/>
      <c r="R7" s="25" t="s">
        <v>69</v>
      </c>
    </row>
    <row r="8" spans="2:21" ht="15" customHeight="1" x14ac:dyDescent="0.2">
      <c r="B8" s="841" t="s">
        <v>345</v>
      </c>
      <c r="C8" s="841" t="s">
        <v>346</v>
      </c>
      <c r="D8" s="768" t="s">
        <v>71</v>
      </c>
      <c r="E8" s="769"/>
      <c r="F8" s="770"/>
      <c r="G8" s="768" t="s">
        <v>72</v>
      </c>
      <c r="H8" s="769"/>
      <c r="I8" s="770"/>
      <c r="J8" s="768" t="s">
        <v>73</v>
      </c>
      <c r="K8" s="769"/>
      <c r="L8" s="770"/>
      <c r="M8" s="768" t="s">
        <v>347</v>
      </c>
      <c r="N8" s="769"/>
      <c r="O8" s="769"/>
      <c r="P8" s="769"/>
      <c r="Q8" s="770"/>
      <c r="R8" s="848" t="s">
        <v>75</v>
      </c>
    </row>
    <row r="9" spans="2:21" ht="28.5" x14ac:dyDescent="0.2">
      <c r="B9" s="841"/>
      <c r="C9" s="841"/>
      <c r="D9" s="412" t="s">
        <v>76</v>
      </c>
      <c r="E9" s="412" t="s">
        <v>77</v>
      </c>
      <c r="F9" s="412" t="s">
        <v>78</v>
      </c>
      <c r="G9" s="412" t="s">
        <v>76</v>
      </c>
      <c r="H9" s="412" t="s">
        <v>77</v>
      </c>
      <c r="I9" s="412" t="s">
        <v>78</v>
      </c>
      <c r="J9" s="412" t="s">
        <v>76</v>
      </c>
      <c r="K9" s="412" t="s">
        <v>131</v>
      </c>
      <c r="L9" s="412" t="s">
        <v>82</v>
      </c>
      <c r="M9" s="412" t="s">
        <v>83</v>
      </c>
      <c r="N9" s="412" t="s">
        <v>84</v>
      </c>
      <c r="O9" s="412" t="s">
        <v>85</v>
      </c>
      <c r="P9" s="412" t="s">
        <v>86</v>
      </c>
      <c r="Q9" s="412" t="s">
        <v>87</v>
      </c>
      <c r="R9" s="898"/>
    </row>
    <row r="10" spans="2:21" x14ac:dyDescent="0.2">
      <c r="B10" s="72"/>
      <c r="C10" s="72"/>
      <c r="D10" s="412" t="s">
        <v>88</v>
      </c>
      <c r="E10" s="412" t="s">
        <v>89</v>
      </c>
      <c r="F10" s="412" t="s">
        <v>90</v>
      </c>
      <c r="G10" s="412" t="s">
        <v>91</v>
      </c>
      <c r="H10" s="412" t="s">
        <v>92</v>
      </c>
      <c r="I10" s="412" t="s">
        <v>93</v>
      </c>
      <c r="J10" s="412" t="s">
        <v>94</v>
      </c>
      <c r="K10" s="412" t="s">
        <v>95</v>
      </c>
      <c r="L10" s="412" t="s">
        <v>348</v>
      </c>
      <c r="M10" s="412" t="s">
        <v>99</v>
      </c>
      <c r="N10" s="412" t="s">
        <v>99</v>
      </c>
      <c r="O10" s="412" t="s">
        <v>99</v>
      </c>
      <c r="P10" s="412" t="s">
        <v>99</v>
      </c>
      <c r="Q10" s="412" t="s">
        <v>99</v>
      </c>
      <c r="R10" s="421"/>
      <c r="S10" s="28"/>
      <c r="T10" s="28"/>
      <c r="U10" s="28"/>
    </row>
    <row r="11" spans="2:21" x14ac:dyDescent="0.25">
      <c r="B11" s="49">
        <v>1</v>
      </c>
      <c r="C11" s="29" t="s">
        <v>349</v>
      </c>
      <c r="D11" s="610">
        <v>499.12799999999993</v>
      </c>
      <c r="E11" s="580">
        <f>'F4'!D24*0.7</f>
        <v>499.12799999999993</v>
      </c>
      <c r="F11" s="29"/>
      <c r="G11" s="580">
        <f>D18</f>
        <v>499.12799999999993</v>
      </c>
      <c r="H11" s="580">
        <f>E18</f>
        <v>499.24699999999996</v>
      </c>
      <c r="I11" s="27"/>
      <c r="J11" s="580">
        <f>G18</f>
        <v>499.12799999999993</v>
      </c>
      <c r="K11" s="580">
        <f>H18</f>
        <v>499.26099999999997</v>
      </c>
      <c r="L11" s="27"/>
      <c r="M11" s="580">
        <f>K18</f>
        <v>499.26099999999997</v>
      </c>
      <c r="N11" s="582">
        <f>M18</f>
        <v>512.56099999999992</v>
      </c>
      <c r="O11" s="582">
        <f t="shared" ref="O11:Q11" si="0">N18</f>
        <v>512.56099999999992</v>
      </c>
      <c r="P11" s="582">
        <f t="shared" si="0"/>
        <v>512.56099999999992</v>
      </c>
      <c r="Q11" s="582">
        <f t="shared" si="0"/>
        <v>512.56099999999992</v>
      </c>
      <c r="R11" s="27"/>
      <c r="S11" s="28"/>
      <c r="T11" s="28"/>
      <c r="U11" s="28"/>
    </row>
    <row r="12" spans="2:21" x14ac:dyDescent="0.25">
      <c r="B12" s="49">
        <f>B11+1</f>
        <v>2</v>
      </c>
      <c r="C12" s="29" t="s">
        <v>350</v>
      </c>
      <c r="D12" s="610">
        <v>359.91159281095889</v>
      </c>
      <c r="E12" s="580">
        <f>'F4'!D60</f>
        <v>359.91159281095889</v>
      </c>
      <c r="F12" s="29"/>
      <c r="G12" s="580">
        <f>D12+D16</f>
        <v>397.66159281095889</v>
      </c>
      <c r="H12" s="580">
        <f>E12+E16</f>
        <v>397.66495281095888</v>
      </c>
      <c r="I12" s="27"/>
      <c r="J12" s="580">
        <f>G12+G16</f>
        <v>435.31159281095887</v>
      </c>
      <c r="K12" s="580">
        <f>H12+H16</f>
        <v>435.3188968109589</v>
      </c>
      <c r="L12" s="27"/>
      <c r="M12" s="580">
        <f>K12+K16</f>
        <v>472.96784081095893</v>
      </c>
      <c r="N12" s="582">
        <f>M12+M16</f>
        <v>511.00268481095895</v>
      </c>
      <c r="O12" s="582">
        <f t="shared" ref="O12:Q12" si="1">N12+N16</f>
        <v>512.56099999999992</v>
      </c>
      <c r="P12" s="582">
        <f t="shared" si="1"/>
        <v>512.56099999999992</v>
      </c>
      <c r="Q12" s="582">
        <f t="shared" si="1"/>
        <v>512.56099999999992</v>
      </c>
      <c r="R12" s="27"/>
      <c r="S12" s="28"/>
      <c r="T12" s="28"/>
      <c r="U12" s="28"/>
    </row>
    <row r="13" spans="2:21" x14ac:dyDescent="0.25">
      <c r="B13" s="49">
        <f t="shared" ref="B13:B18" si="2">B12+1</f>
        <v>3</v>
      </c>
      <c r="C13" s="29" t="s">
        <v>351</v>
      </c>
      <c r="D13" s="611">
        <v>139.22</v>
      </c>
      <c r="E13" s="580">
        <f>E11-E12</f>
        <v>139.21640718904104</v>
      </c>
      <c r="F13" s="29"/>
      <c r="G13" s="611">
        <v>101.46</v>
      </c>
      <c r="H13" s="580">
        <f>H11-H12</f>
        <v>101.58204718904108</v>
      </c>
      <c r="I13" s="27"/>
      <c r="J13" s="27">
        <v>63.82</v>
      </c>
      <c r="K13" s="580">
        <f>K11-K12</f>
        <v>63.942103189041063</v>
      </c>
      <c r="L13" s="27"/>
      <c r="M13" s="580">
        <f>M11-M12</f>
        <v>26.293159189041035</v>
      </c>
      <c r="N13" s="582">
        <f>N11-N12</f>
        <v>1.5583151890409681</v>
      </c>
      <c r="O13" s="582">
        <f t="shared" ref="O13:Q13" si="3">O11-O12</f>
        <v>0</v>
      </c>
      <c r="P13" s="582">
        <f t="shared" si="3"/>
        <v>0</v>
      </c>
      <c r="Q13" s="582">
        <f t="shared" si="3"/>
        <v>0</v>
      </c>
      <c r="R13" s="27"/>
      <c r="S13" s="28"/>
      <c r="T13" s="28"/>
      <c r="U13" s="28"/>
    </row>
    <row r="14" spans="2:21" x14ac:dyDescent="0.25">
      <c r="B14" s="49">
        <f t="shared" si="2"/>
        <v>4</v>
      </c>
      <c r="C14" s="29" t="s">
        <v>352</v>
      </c>
      <c r="D14" s="611"/>
      <c r="E14" s="29"/>
      <c r="F14" s="29"/>
      <c r="G14" s="611"/>
      <c r="H14" s="29"/>
      <c r="I14" s="27"/>
      <c r="J14" s="27"/>
      <c r="K14" s="29"/>
      <c r="L14" s="27"/>
      <c r="M14" s="29"/>
      <c r="N14" s="27"/>
      <c r="O14" s="27"/>
      <c r="P14" s="27"/>
      <c r="Q14" s="27"/>
      <c r="R14" s="27"/>
      <c r="S14" s="28"/>
      <c r="T14" s="28"/>
      <c r="U14" s="28"/>
    </row>
    <row r="15" spans="2:21" x14ac:dyDescent="0.25">
      <c r="B15" s="49">
        <f t="shared" si="2"/>
        <v>5</v>
      </c>
      <c r="C15" s="29" t="s">
        <v>353</v>
      </c>
      <c r="D15" s="584">
        <v>0</v>
      </c>
      <c r="E15" s="580">
        <f>'F4'!E24*0.7</f>
        <v>0.11899999999999998</v>
      </c>
      <c r="F15" s="29"/>
      <c r="G15" s="584">
        <v>0</v>
      </c>
      <c r="H15" s="580">
        <f>'F4'!J24*0.7</f>
        <v>1.3999999999999999E-2</v>
      </c>
      <c r="I15" s="27"/>
      <c r="J15" s="527">
        <v>0</v>
      </c>
      <c r="K15" s="580">
        <f>'F4'!O24*0.7</f>
        <v>0</v>
      </c>
      <c r="L15" s="27"/>
      <c r="M15" s="580">
        <f>'F4'!T24*0.7</f>
        <v>13.299999999999999</v>
      </c>
      <c r="N15" s="582">
        <f>'F4'!E41*0.7</f>
        <v>0</v>
      </c>
      <c r="O15" s="582">
        <f>'F4'!J41*0.7</f>
        <v>0</v>
      </c>
      <c r="P15" s="582">
        <f>'F4'!O41*0.7</f>
        <v>0</v>
      </c>
      <c r="Q15" s="582">
        <f>'F4'!T41*0.7</f>
        <v>0</v>
      </c>
      <c r="R15" s="27"/>
      <c r="S15" s="28"/>
      <c r="T15" s="28"/>
      <c r="U15" s="28"/>
    </row>
    <row r="16" spans="2:21" x14ac:dyDescent="0.25">
      <c r="B16" s="49">
        <f t="shared" si="2"/>
        <v>6</v>
      </c>
      <c r="C16" s="29" t="s">
        <v>354</v>
      </c>
      <c r="D16" s="611">
        <v>37.75</v>
      </c>
      <c r="E16" s="580">
        <f>'F4'!E60</f>
        <v>37.753360000000001</v>
      </c>
      <c r="F16" s="29"/>
      <c r="G16" s="611">
        <v>37.65</v>
      </c>
      <c r="H16" s="580">
        <f>'F4'!J60</f>
        <v>37.653944000000003</v>
      </c>
      <c r="I16" s="27"/>
      <c r="J16" s="27">
        <v>37.65</v>
      </c>
      <c r="K16" s="580">
        <f>'F4'!O60</f>
        <v>37.648944</v>
      </c>
      <c r="L16" s="27"/>
      <c r="M16" s="580">
        <f>MIN('F4'!T60,M13+M15)</f>
        <v>38.034844</v>
      </c>
      <c r="N16" s="582">
        <f>MIN('F4'!E78,N13+N15)</f>
        <v>1.5583151890409681</v>
      </c>
      <c r="O16" s="582">
        <f>MIN('F4'!J78,O13+O15)</f>
        <v>0</v>
      </c>
      <c r="P16" s="582">
        <f>MIN('F4'!O78,P13+P15)</f>
        <v>0</v>
      </c>
      <c r="Q16" s="582">
        <f>MIN('F4'!T78,Q13+Q15)</f>
        <v>0</v>
      </c>
      <c r="R16" s="27"/>
      <c r="S16" s="28"/>
      <c r="T16" s="28"/>
      <c r="U16" s="28"/>
    </row>
    <row r="17" spans="2:21" x14ac:dyDescent="0.25">
      <c r="B17" s="49">
        <f t="shared" si="2"/>
        <v>7</v>
      </c>
      <c r="C17" s="29" t="s">
        <v>355</v>
      </c>
      <c r="D17" s="611">
        <v>101.46</v>
      </c>
      <c r="E17" s="580">
        <f>E13+E15-E16</f>
        <v>101.58204718904103</v>
      </c>
      <c r="F17" s="29"/>
      <c r="G17" s="611">
        <v>63.82</v>
      </c>
      <c r="H17" s="580">
        <f>H13+H15-H16</f>
        <v>63.94210318904107</v>
      </c>
      <c r="I17" s="27"/>
      <c r="J17" s="27">
        <v>26.17</v>
      </c>
      <c r="K17" s="580">
        <f>K13+K15-K16</f>
        <v>26.293159189041063</v>
      </c>
      <c r="L17" s="27"/>
      <c r="M17" s="580">
        <f>M13+M15-M16</f>
        <v>1.5583151890410321</v>
      </c>
      <c r="N17" s="580">
        <f t="shared" ref="N17:Q17" si="4">N13+N15-N16</f>
        <v>0</v>
      </c>
      <c r="O17" s="580">
        <f t="shared" si="4"/>
        <v>0</v>
      </c>
      <c r="P17" s="580">
        <f t="shared" si="4"/>
        <v>0</v>
      </c>
      <c r="Q17" s="580">
        <f t="shared" si="4"/>
        <v>0</v>
      </c>
      <c r="R17" s="27"/>
      <c r="S17" s="28"/>
      <c r="T17" s="28"/>
      <c r="U17" s="28"/>
    </row>
    <row r="18" spans="2:21" x14ac:dyDescent="0.25">
      <c r="B18" s="49">
        <f t="shared" si="2"/>
        <v>8</v>
      </c>
      <c r="C18" s="29" t="s">
        <v>356</v>
      </c>
      <c r="D18" s="580">
        <f>D11+D15</f>
        <v>499.12799999999993</v>
      </c>
      <c r="E18" s="580">
        <f>E11+E15</f>
        <v>499.24699999999996</v>
      </c>
      <c r="F18" s="29"/>
      <c r="G18" s="580">
        <f>G11+G15</f>
        <v>499.12799999999993</v>
      </c>
      <c r="H18" s="580">
        <f>H11+H15</f>
        <v>499.26099999999997</v>
      </c>
      <c r="I18" s="27"/>
      <c r="J18" s="582">
        <f>J11+J15</f>
        <v>499.12799999999993</v>
      </c>
      <c r="K18" s="580">
        <f>K11+K15</f>
        <v>499.26099999999997</v>
      </c>
      <c r="L18" s="27"/>
      <c r="M18" s="580">
        <f>M11+M15</f>
        <v>512.56099999999992</v>
      </c>
      <c r="N18" s="580">
        <f t="shared" ref="N18:Q18" si="5">N11+N15</f>
        <v>512.56099999999992</v>
      </c>
      <c r="O18" s="580">
        <f t="shared" si="5"/>
        <v>512.56099999999992</v>
      </c>
      <c r="P18" s="580">
        <f t="shared" si="5"/>
        <v>512.56099999999992</v>
      </c>
      <c r="Q18" s="580">
        <f t="shared" si="5"/>
        <v>512.56099999999992</v>
      </c>
      <c r="R18" s="27"/>
      <c r="S18" s="28"/>
      <c r="T18" s="28"/>
      <c r="U18" s="28"/>
    </row>
    <row r="19" spans="2:21" x14ac:dyDescent="0.25">
      <c r="B19" s="49">
        <v>9</v>
      </c>
      <c r="C19" s="29" t="s">
        <v>357</v>
      </c>
      <c r="D19" s="611">
        <v>120.34</v>
      </c>
      <c r="E19" s="580">
        <f>(E13+E17)/2</f>
        <v>120.39922718904103</v>
      </c>
      <c r="F19" s="29"/>
      <c r="G19" s="611">
        <v>82.64</v>
      </c>
      <c r="H19" s="580">
        <f>(H13+H17)/2</f>
        <v>82.76207518904107</v>
      </c>
      <c r="I19" s="27"/>
      <c r="J19" s="27">
        <v>44.99</v>
      </c>
      <c r="K19" s="580">
        <f>(K13+K17)/2</f>
        <v>45.117631189041063</v>
      </c>
      <c r="L19" s="27"/>
      <c r="M19" s="580">
        <f>(M13+M17)/2</f>
        <v>13.925737189041033</v>
      </c>
      <c r="N19" s="580">
        <f t="shared" ref="N19:Q19" si="6">(N13+N17)/2</f>
        <v>0.77915759452048405</v>
      </c>
      <c r="O19" s="580">
        <f t="shared" si="6"/>
        <v>0</v>
      </c>
      <c r="P19" s="580">
        <f t="shared" si="6"/>
        <v>0</v>
      </c>
      <c r="Q19" s="580">
        <f t="shared" si="6"/>
        <v>0</v>
      </c>
      <c r="R19" s="27"/>
      <c r="S19" s="28"/>
      <c r="T19" s="28"/>
      <c r="U19" s="28"/>
    </row>
    <row r="20" spans="2:21" x14ac:dyDescent="0.25">
      <c r="B20" s="49">
        <v>10</v>
      </c>
      <c r="C20" s="29" t="s">
        <v>358</v>
      </c>
      <c r="D20" s="612">
        <v>0.122</v>
      </c>
      <c r="E20" s="632">
        <f>E48</f>
        <v>0.13250000000000001</v>
      </c>
      <c r="F20" s="630"/>
      <c r="G20" s="631">
        <v>0.122</v>
      </c>
      <c r="H20" s="632">
        <f>H48</f>
        <v>0.13250000000000001</v>
      </c>
      <c r="I20" s="27"/>
      <c r="J20" s="614">
        <v>0.122</v>
      </c>
      <c r="K20" s="634">
        <f>K49</f>
        <v>0.13250000000000001</v>
      </c>
      <c r="L20" s="27"/>
      <c r="M20" s="632">
        <f>M49</f>
        <v>0.13250000000000001</v>
      </c>
      <c r="N20" s="632">
        <f t="shared" ref="N20:Q20" si="7">N49</f>
        <v>0.13250000000000001</v>
      </c>
      <c r="O20" s="632">
        <f t="shared" si="7"/>
        <v>0.13250000000000001</v>
      </c>
      <c r="P20" s="632">
        <f t="shared" si="7"/>
        <v>0.13250000000000001</v>
      </c>
      <c r="Q20" s="632">
        <f t="shared" si="7"/>
        <v>0.13250000000000001</v>
      </c>
      <c r="R20" s="27"/>
      <c r="S20" s="28"/>
      <c r="T20" s="28"/>
      <c r="U20" s="28"/>
    </row>
    <row r="21" spans="2:21" ht="15.75" x14ac:dyDescent="0.25">
      <c r="B21" s="49">
        <v>11</v>
      </c>
      <c r="C21" s="643" t="s">
        <v>359</v>
      </c>
      <c r="D21" s="611">
        <v>14.68</v>
      </c>
      <c r="E21" s="633">
        <f>E19*E20</f>
        <v>15.952897602547937</v>
      </c>
      <c r="F21" s="29"/>
      <c r="G21" s="613">
        <v>10.08</v>
      </c>
      <c r="H21" s="633">
        <f>H19*H20</f>
        <v>10.965974962547943</v>
      </c>
      <c r="I21" s="27"/>
      <c r="J21" s="27">
        <v>5.49</v>
      </c>
      <c r="K21" s="633">
        <f>K19*K20</f>
        <v>5.9780861325479409</v>
      </c>
      <c r="L21" s="27"/>
      <c r="M21" s="633">
        <f t="shared" ref="M21:Q21" si="8">M19*M20</f>
        <v>1.8451601775479369</v>
      </c>
      <c r="N21" s="633">
        <f t="shared" si="8"/>
        <v>0.10323838127396415</v>
      </c>
      <c r="O21" s="633">
        <f t="shared" si="8"/>
        <v>0</v>
      </c>
      <c r="P21" s="633">
        <f t="shared" si="8"/>
        <v>0</v>
      </c>
      <c r="Q21" s="633">
        <f t="shared" si="8"/>
        <v>0</v>
      </c>
      <c r="R21" s="27"/>
      <c r="S21" s="28"/>
      <c r="T21" s="28"/>
      <c r="U21" s="28"/>
    </row>
    <row r="22" spans="2:21" x14ac:dyDescent="0.25">
      <c r="B22" s="49">
        <v>12</v>
      </c>
      <c r="C22" s="29" t="s">
        <v>360</v>
      </c>
      <c r="D22" s="620"/>
      <c r="E22" s="635">
        <v>0.03</v>
      </c>
      <c r="F22" s="29"/>
      <c r="G22" s="620"/>
      <c r="H22" s="635">
        <v>0.03</v>
      </c>
      <c r="I22" s="27"/>
      <c r="J22" s="27"/>
      <c r="K22" s="47"/>
      <c r="L22" s="27"/>
      <c r="M22" s="47"/>
      <c r="N22" s="47"/>
      <c r="O22" s="47"/>
      <c r="P22" s="47"/>
      <c r="Q22" s="47"/>
      <c r="R22" s="27"/>
      <c r="S22" s="28"/>
      <c r="T22" s="28"/>
      <c r="U22" s="28"/>
    </row>
    <row r="23" spans="2:21" s="22" customFormat="1" x14ac:dyDescent="0.25">
      <c r="B23" s="97">
        <v>13</v>
      </c>
      <c r="C23" s="30" t="s">
        <v>361</v>
      </c>
      <c r="D23" s="621">
        <f>D21+D22</f>
        <v>14.68</v>
      </c>
      <c r="E23" s="581">
        <f>E21+E22</f>
        <v>15.982897602547936</v>
      </c>
      <c r="F23" s="30"/>
      <c r="G23" s="581">
        <f>G21+G22</f>
        <v>10.08</v>
      </c>
      <c r="H23" s="581">
        <f>H21+H22</f>
        <v>10.995974962547942</v>
      </c>
      <c r="I23" s="31"/>
      <c r="J23" s="31">
        <f>J21+J22</f>
        <v>5.49</v>
      </c>
      <c r="K23" s="581">
        <f>K21+K22</f>
        <v>5.9780861325479409</v>
      </c>
      <c r="L23" s="31"/>
      <c r="M23" s="581">
        <f t="shared" ref="M23:Q23" si="9">M21+M22</f>
        <v>1.8451601775479369</v>
      </c>
      <c r="N23" s="581">
        <f t="shared" si="9"/>
        <v>0.10323838127396415</v>
      </c>
      <c r="O23" s="581">
        <f t="shared" si="9"/>
        <v>0</v>
      </c>
      <c r="P23" s="581">
        <f t="shared" si="9"/>
        <v>0</v>
      </c>
      <c r="Q23" s="581">
        <f t="shared" si="9"/>
        <v>0</v>
      </c>
      <c r="R23" s="31"/>
    </row>
    <row r="24" spans="2:21" s="22" customFormat="1" x14ac:dyDescent="0.25">
      <c r="B24" s="120"/>
      <c r="C24" s="24"/>
      <c r="D24" s="24"/>
      <c r="E24" s="24"/>
      <c r="F24" s="24"/>
      <c r="G24" s="53"/>
      <c r="H24" s="26"/>
      <c r="I24" s="26"/>
      <c r="J24" s="26"/>
      <c r="K24" s="26"/>
      <c r="L24" s="26"/>
      <c r="M24" s="26"/>
      <c r="N24" s="26"/>
      <c r="O24" s="26"/>
      <c r="P24" s="26"/>
      <c r="Q24" s="26"/>
      <c r="R24" s="26"/>
    </row>
    <row r="25" spans="2:21" s="22" customFormat="1" x14ac:dyDescent="0.25">
      <c r="B25" s="120"/>
      <c r="C25" s="24"/>
      <c r="D25" s="24"/>
      <c r="E25" s="24"/>
      <c r="F25" s="24"/>
      <c r="G25" s="53"/>
      <c r="H25" s="26"/>
      <c r="I25" s="26"/>
      <c r="J25" s="26"/>
      <c r="K25" s="26"/>
      <c r="L25" s="26"/>
      <c r="M25" s="26"/>
      <c r="N25" s="26"/>
      <c r="O25" s="26"/>
      <c r="P25" s="26"/>
      <c r="Q25" s="26"/>
      <c r="R25" s="26"/>
    </row>
    <row r="26" spans="2:21" s="22" customFormat="1" x14ac:dyDescent="0.25">
      <c r="B26" s="122"/>
      <c r="C26" s="407" t="s">
        <v>362</v>
      </c>
      <c r="D26" s="407"/>
      <c r="E26" s="407"/>
      <c r="F26" s="407"/>
      <c r="G26" s="407"/>
      <c r="H26" s="20"/>
      <c r="I26" s="20"/>
      <c r="J26" s="20"/>
      <c r="K26" s="20"/>
      <c r="L26" s="20"/>
      <c r="M26" s="20"/>
      <c r="N26" s="20"/>
      <c r="O26" s="20"/>
      <c r="P26" s="20"/>
      <c r="Q26" s="20"/>
      <c r="R26" s="20"/>
    </row>
    <row r="27" spans="2:21" x14ac:dyDescent="0.2">
      <c r="B27" s="122"/>
      <c r="R27" s="25" t="s">
        <v>69</v>
      </c>
    </row>
    <row r="28" spans="2:21" ht="15" customHeight="1" x14ac:dyDescent="0.2">
      <c r="B28" s="841" t="s">
        <v>345</v>
      </c>
      <c r="C28" s="841" t="s">
        <v>346</v>
      </c>
      <c r="D28" s="768" t="s">
        <v>71</v>
      </c>
      <c r="E28" s="769"/>
      <c r="F28" s="770"/>
      <c r="G28" s="768" t="s">
        <v>72</v>
      </c>
      <c r="H28" s="769"/>
      <c r="I28" s="770"/>
      <c r="J28" s="768" t="s">
        <v>73</v>
      </c>
      <c r="K28" s="769"/>
      <c r="L28" s="770"/>
      <c r="M28" s="768" t="s">
        <v>347</v>
      </c>
      <c r="N28" s="769"/>
      <c r="O28" s="769"/>
      <c r="P28" s="769"/>
      <c r="Q28" s="770"/>
      <c r="R28" s="848" t="s">
        <v>75</v>
      </c>
    </row>
    <row r="29" spans="2:21" ht="28.5" x14ac:dyDescent="0.2">
      <c r="B29" s="841"/>
      <c r="C29" s="841"/>
      <c r="D29" s="412" t="s">
        <v>76</v>
      </c>
      <c r="E29" s="412" t="s">
        <v>77</v>
      </c>
      <c r="F29" s="412" t="s">
        <v>78</v>
      </c>
      <c r="G29" s="412" t="s">
        <v>76</v>
      </c>
      <c r="H29" s="412" t="s">
        <v>77</v>
      </c>
      <c r="I29" s="412" t="s">
        <v>78</v>
      </c>
      <c r="J29" s="412" t="s">
        <v>76</v>
      </c>
      <c r="K29" s="412" t="s">
        <v>131</v>
      </c>
      <c r="L29" s="412" t="s">
        <v>82</v>
      </c>
      <c r="M29" s="412" t="s">
        <v>83</v>
      </c>
      <c r="N29" s="412" t="s">
        <v>84</v>
      </c>
      <c r="O29" s="412" t="s">
        <v>85</v>
      </c>
      <c r="P29" s="412" t="s">
        <v>86</v>
      </c>
      <c r="Q29" s="412" t="s">
        <v>87</v>
      </c>
      <c r="R29" s="898"/>
    </row>
    <row r="30" spans="2:21" x14ac:dyDescent="0.2">
      <c r="B30" s="72"/>
      <c r="C30" s="72"/>
      <c r="D30" s="412" t="s">
        <v>88</v>
      </c>
      <c r="E30" s="412" t="s">
        <v>89</v>
      </c>
      <c r="F30" s="412" t="s">
        <v>90</v>
      </c>
      <c r="G30" s="412" t="s">
        <v>91</v>
      </c>
      <c r="H30" s="412" t="s">
        <v>92</v>
      </c>
      <c r="I30" s="412" t="s">
        <v>93</v>
      </c>
      <c r="J30" s="412" t="s">
        <v>94</v>
      </c>
      <c r="K30" s="412" t="s">
        <v>95</v>
      </c>
      <c r="L30" s="412" t="s">
        <v>348</v>
      </c>
      <c r="M30" s="412" t="s">
        <v>99</v>
      </c>
      <c r="N30" s="412" t="s">
        <v>99</v>
      </c>
      <c r="O30" s="412" t="s">
        <v>99</v>
      </c>
      <c r="P30" s="412" t="s">
        <v>99</v>
      </c>
      <c r="Q30" s="412" t="s">
        <v>99</v>
      </c>
      <c r="R30" s="421"/>
    </row>
    <row r="31" spans="2:21" x14ac:dyDescent="0.2">
      <c r="B31" s="97">
        <v>1</v>
      </c>
      <c r="C31" s="30" t="s">
        <v>363</v>
      </c>
      <c r="D31" s="30"/>
      <c r="E31" s="30"/>
      <c r="F31" s="30"/>
      <c r="G31" s="30"/>
      <c r="H31" s="27"/>
      <c r="I31" s="27"/>
      <c r="J31" s="27"/>
      <c r="K31" s="27"/>
      <c r="L31" s="27"/>
      <c r="M31" s="27"/>
      <c r="N31" s="27"/>
      <c r="O31" s="27"/>
      <c r="P31" s="27"/>
      <c r="Q31" s="27"/>
      <c r="R31" s="27"/>
    </row>
    <row r="32" spans="2:21" x14ac:dyDescent="0.25">
      <c r="B32" s="49">
        <v>1.1000000000000001</v>
      </c>
      <c r="C32" s="29" t="s">
        <v>364</v>
      </c>
      <c r="D32" s="29"/>
      <c r="E32" s="744">
        <v>39.29</v>
      </c>
      <c r="F32" s="47"/>
      <c r="G32" s="47"/>
      <c r="H32" s="582">
        <f>E36</f>
        <v>54.15</v>
      </c>
      <c r="I32" s="27"/>
      <c r="J32" s="27"/>
      <c r="K32" s="610">
        <f>H36</f>
        <v>60.75</v>
      </c>
      <c r="L32" s="27"/>
      <c r="M32" s="610">
        <f>K36</f>
        <v>60.75</v>
      </c>
      <c r="N32" s="610">
        <f>M36</f>
        <v>60.75</v>
      </c>
      <c r="O32" s="610">
        <f t="shared" ref="O32:Q32" si="10">N36</f>
        <v>60.75</v>
      </c>
      <c r="P32" s="610">
        <f t="shared" si="10"/>
        <v>60.75</v>
      </c>
      <c r="Q32" s="610">
        <f t="shared" si="10"/>
        <v>60.75</v>
      </c>
      <c r="R32" s="27"/>
    </row>
    <row r="33" spans="2:18" x14ac:dyDescent="0.25">
      <c r="B33" s="49">
        <f t="shared" ref="B33:B36" si="11">B32+0.1</f>
        <v>1.2000000000000002</v>
      </c>
      <c r="C33" s="29" t="s">
        <v>352</v>
      </c>
      <c r="D33" s="29"/>
      <c r="E33" s="744">
        <v>0</v>
      </c>
      <c r="F33" s="47"/>
      <c r="G33" s="47"/>
      <c r="H33" s="744">
        <v>0</v>
      </c>
      <c r="I33" s="27"/>
      <c r="J33" s="27"/>
      <c r="K33" s="744">
        <v>0</v>
      </c>
      <c r="L33" s="27"/>
      <c r="M33" s="744">
        <v>0</v>
      </c>
      <c r="N33" s="744">
        <v>0</v>
      </c>
      <c r="O33" s="744">
        <v>0</v>
      </c>
      <c r="P33" s="744">
        <v>0</v>
      </c>
      <c r="Q33" s="744">
        <v>0</v>
      </c>
      <c r="R33" s="27"/>
    </row>
    <row r="34" spans="2:18" x14ac:dyDescent="0.25">
      <c r="B34" s="49">
        <f t="shared" si="11"/>
        <v>1.3000000000000003</v>
      </c>
      <c r="C34" s="29" t="s">
        <v>365</v>
      </c>
      <c r="D34" s="29"/>
      <c r="E34" s="900">
        <v>14.86</v>
      </c>
      <c r="F34" s="47"/>
      <c r="G34" s="47"/>
      <c r="H34" s="900">
        <v>6.6</v>
      </c>
      <c r="I34" s="27"/>
      <c r="J34" s="27"/>
      <c r="K34" s="900"/>
      <c r="L34" s="27"/>
      <c r="M34" s="900"/>
      <c r="N34" s="900"/>
      <c r="O34" s="900"/>
      <c r="P34" s="900"/>
      <c r="Q34" s="900"/>
      <c r="R34" s="27"/>
    </row>
    <row r="35" spans="2:18" x14ac:dyDescent="0.25">
      <c r="B35" s="49">
        <f t="shared" si="11"/>
        <v>1.4000000000000004</v>
      </c>
      <c r="C35" s="29" t="s">
        <v>366</v>
      </c>
      <c r="D35" s="29"/>
      <c r="E35" s="901"/>
      <c r="F35" s="47"/>
      <c r="G35" s="47"/>
      <c r="H35" s="901"/>
      <c r="I35" s="27"/>
      <c r="J35" s="27"/>
      <c r="K35" s="901"/>
      <c r="L35" s="27"/>
      <c r="M35" s="901"/>
      <c r="N35" s="901"/>
      <c r="O35" s="901"/>
      <c r="P35" s="901"/>
      <c r="Q35" s="901"/>
      <c r="R35" s="27"/>
    </row>
    <row r="36" spans="2:18" x14ac:dyDescent="0.25">
      <c r="B36" s="49">
        <f t="shared" si="11"/>
        <v>1.5000000000000004</v>
      </c>
      <c r="C36" s="29" t="s">
        <v>367</v>
      </c>
      <c r="D36" s="29"/>
      <c r="E36" s="744">
        <f>E32+E34</f>
        <v>54.15</v>
      </c>
      <c r="F36" s="47"/>
      <c r="G36" s="47"/>
      <c r="H36" s="744">
        <f>H32+H34</f>
        <v>60.75</v>
      </c>
      <c r="I36" s="27"/>
      <c r="J36" s="27"/>
      <c r="K36" s="744">
        <f>K32+K34</f>
        <v>60.75</v>
      </c>
      <c r="L36" s="27"/>
      <c r="M36" s="744">
        <f>M32+M34</f>
        <v>60.75</v>
      </c>
      <c r="N36" s="744">
        <f t="shared" ref="N36:Q36" si="12">N32+N34</f>
        <v>60.75</v>
      </c>
      <c r="O36" s="744">
        <f t="shared" si="12"/>
        <v>60.75</v>
      </c>
      <c r="P36" s="744">
        <f t="shared" si="12"/>
        <v>60.75</v>
      </c>
      <c r="Q36" s="744">
        <f t="shared" si="12"/>
        <v>60.75</v>
      </c>
      <c r="R36" s="27"/>
    </row>
    <row r="37" spans="2:18" x14ac:dyDescent="0.25">
      <c r="B37" s="49">
        <f>B36+0.1</f>
        <v>1.6000000000000005</v>
      </c>
      <c r="C37" s="29" t="s">
        <v>368</v>
      </c>
      <c r="D37" s="29"/>
      <c r="E37" s="744">
        <f>(E32+E36)/2</f>
        <v>46.72</v>
      </c>
      <c r="F37" s="47"/>
      <c r="G37" s="47"/>
      <c r="H37" s="744">
        <f>(H32+H36)/2</f>
        <v>57.45</v>
      </c>
      <c r="I37" s="27"/>
      <c r="J37" s="27"/>
      <c r="K37" s="744">
        <f>(K32+K36)/2</f>
        <v>60.75</v>
      </c>
      <c r="L37" s="27"/>
      <c r="M37" s="744">
        <f>(M32+M36)/2</f>
        <v>60.75</v>
      </c>
      <c r="N37" s="744">
        <f t="shared" ref="N37:Q37" si="13">(N32+N36)/2</f>
        <v>60.75</v>
      </c>
      <c r="O37" s="744">
        <f t="shared" si="13"/>
        <v>60.75</v>
      </c>
      <c r="P37" s="744">
        <f t="shared" si="13"/>
        <v>60.75</v>
      </c>
      <c r="Q37" s="744">
        <f t="shared" si="13"/>
        <v>60.75</v>
      </c>
      <c r="R37" s="27"/>
    </row>
    <row r="38" spans="2:18" x14ac:dyDescent="0.25">
      <c r="B38" s="49">
        <f>B37+0.1</f>
        <v>1.7000000000000006</v>
      </c>
      <c r="C38" s="29" t="s">
        <v>369</v>
      </c>
      <c r="D38" s="29"/>
      <c r="E38" s="745">
        <v>0.13250000000000001</v>
      </c>
      <c r="F38" s="47"/>
      <c r="G38" s="47"/>
      <c r="H38" s="745">
        <v>0.13250000000000001</v>
      </c>
      <c r="I38" s="27"/>
      <c r="J38" s="27"/>
      <c r="K38" s="745">
        <v>0.13250000000000001</v>
      </c>
      <c r="L38" s="746"/>
      <c r="M38" s="745">
        <v>0.13250000000000001</v>
      </c>
      <c r="N38" s="745">
        <v>0.13250000000000001</v>
      </c>
      <c r="O38" s="745">
        <v>0.13250000000000001</v>
      </c>
      <c r="P38" s="745">
        <v>0.13250000000000001</v>
      </c>
      <c r="Q38" s="745">
        <v>0.13250000000000001</v>
      </c>
      <c r="R38" s="27"/>
    </row>
    <row r="39" spans="2:18" x14ac:dyDescent="0.25">
      <c r="B39" s="49">
        <f>B38+0.1</f>
        <v>1.8000000000000007</v>
      </c>
      <c r="C39" s="29" t="s">
        <v>359</v>
      </c>
      <c r="D39" s="29"/>
      <c r="E39" s="635">
        <v>6.51</v>
      </c>
      <c r="F39" s="635"/>
      <c r="G39" s="635"/>
      <c r="H39" s="635">
        <v>7.14</v>
      </c>
      <c r="I39" s="27"/>
      <c r="J39" s="27"/>
      <c r="K39" s="602"/>
      <c r="L39" s="27"/>
      <c r="M39" s="602"/>
      <c r="N39" s="602"/>
      <c r="O39" s="602"/>
      <c r="P39" s="602"/>
      <c r="Q39" s="602"/>
      <c r="R39" s="27"/>
    </row>
    <row r="40" spans="2:18" x14ac:dyDescent="0.25">
      <c r="B40" s="49"/>
      <c r="C40" s="29"/>
      <c r="D40" s="29"/>
      <c r="E40" s="29"/>
      <c r="F40" s="29"/>
      <c r="G40" s="29"/>
      <c r="H40" s="27"/>
      <c r="I40" s="27"/>
      <c r="J40" s="27"/>
      <c r="K40" s="27"/>
      <c r="L40" s="27"/>
      <c r="M40" s="27"/>
      <c r="N40" s="27"/>
      <c r="O40" s="27"/>
      <c r="P40" s="27"/>
      <c r="Q40" s="27"/>
      <c r="R40" s="27"/>
    </row>
    <row r="41" spans="2:18" x14ac:dyDescent="0.25">
      <c r="B41" s="49"/>
      <c r="C41" s="29"/>
      <c r="D41" s="29"/>
      <c r="E41" s="29"/>
      <c r="F41" s="29"/>
      <c r="G41" s="29"/>
      <c r="H41" s="27"/>
      <c r="I41" s="27"/>
      <c r="J41" s="27"/>
      <c r="K41" s="27"/>
      <c r="L41" s="27"/>
      <c r="M41" s="27"/>
      <c r="N41" s="27"/>
      <c r="O41" s="27"/>
      <c r="P41" s="27"/>
      <c r="Q41" s="27"/>
      <c r="R41" s="27"/>
    </row>
    <row r="42" spans="2:18" x14ac:dyDescent="0.25">
      <c r="B42" s="97">
        <v>10</v>
      </c>
      <c r="C42" s="30" t="s">
        <v>176</v>
      </c>
      <c r="D42" s="30"/>
      <c r="E42" s="30"/>
      <c r="F42" s="30"/>
      <c r="G42" s="29"/>
      <c r="H42" s="27"/>
      <c r="I42" s="27"/>
      <c r="J42" s="27"/>
      <c r="K42" s="27"/>
      <c r="L42" s="27"/>
      <c r="M42" s="27"/>
      <c r="N42" s="27"/>
      <c r="O42" s="27"/>
      <c r="P42" s="27"/>
      <c r="Q42" s="27"/>
      <c r="R42" s="27"/>
    </row>
    <row r="43" spans="2:18" x14ac:dyDescent="0.25">
      <c r="B43" s="49">
        <f t="shared" ref="B43:B46" si="14">B42+0.1</f>
        <v>10.1</v>
      </c>
      <c r="C43" s="29" t="s">
        <v>364</v>
      </c>
      <c r="D43" s="29"/>
      <c r="E43" s="580">
        <f>E32</f>
        <v>39.29</v>
      </c>
      <c r="F43" s="29"/>
      <c r="G43" s="29"/>
      <c r="H43" s="580">
        <f>H32</f>
        <v>54.15</v>
      </c>
      <c r="I43" s="27"/>
      <c r="J43" s="27"/>
      <c r="K43" s="580">
        <f>K32</f>
        <v>60.75</v>
      </c>
      <c r="L43" s="27"/>
      <c r="M43" s="580">
        <f t="shared" ref="M43:Q49" si="15">M32</f>
        <v>60.75</v>
      </c>
      <c r="N43" s="580">
        <f t="shared" si="15"/>
        <v>60.75</v>
      </c>
      <c r="O43" s="580">
        <f t="shared" si="15"/>
        <v>60.75</v>
      </c>
      <c r="P43" s="580">
        <f t="shared" si="15"/>
        <v>60.75</v>
      </c>
      <c r="Q43" s="580">
        <f t="shared" si="15"/>
        <v>60.75</v>
      </c>
      <c r="R43" s="27"/>
    </row>
    <row r="44" spans="2:18" x14ac:dyDescent="0.25">
      <c r="B44" s="49">
        <f t="shared" si="14"/>
        <v>10.199999999999999</v>
      </c>
      <c r="C44" s="29" t="s">
        <v>352</v>
      </c>
      <c r="D44" s="29"/>
      <c r="E44" s="580">
        <f t="shared" ref="E44:E45" si="16">E33</f>
        <v>0</v>
      </c>
      <c r="F44" s="29"/>
      <c r="G44" s="29"/>
      <c r="H44" s="580">
        <f t="shared" ref="H44:H45" si="17">H33</f>
        <v>0</v>
      </c>
      <c r="I44" s="27"/>
      <c r="J44" s="27"/>
      <c r="K44" s="580">
        <f t="shared" ref="K44:K49" si="18">K33</f>
        <v>0</v>
      </c>
      <c r="L44" s="27"/>
      <c r="M44" s="580">
        <f t="shared" si="15"/>
        <v>0</v>
      </c>
      <c r="N44" s="580">
        <f t="shared" si="15"/>
        <v>0</v>
      </c>
      <c r="O44" s="580">
        <f t="shared" si="15"/>
        <v>0</v>
      </c>
      <c r="P44" s="580">
        <f t="shared" si="15"/>
        <v>0</v>
      </c>
      <c r="Q44" s="580">
        <f t="shared" si="15"/>
        <v>0</v>
      </c>
      <c r="R44" s="27"/>
    </row>
    <row r="45" spans="2:18" x14ac:dyDescent="0.25">
      <c r="B45" s="49">
        <f t="shared" si="14"/>
        <v>10.299999999999999</v>
      </c>
      <c r="C45" s="29" t="s">
        <v>366</v>
      </c>
      <c r="D45" s="29"/>
      <c r="E45" s="580">
        <f t="shared" si="16"/>
        <v>14.86</v>
      </c>
      <c r="F45" s="29"/>
      <c r="G45" s="29"/>
      <c r="H45" s="580">
        <f t="shared" si="17"/>
        <v>6.6</v>
      </c>
      <c r="I45" s="27"/>
      <c r="J45" s="27"/>
      <c r="K45" s="580">
        <f t="shared" si="18"/>
        <v>0</v>
      </c>
      <c r="L45" s="27"/>
      <c r="M45" s="580">
        <f t="shared" si="15"/>
        <v>0</v>
      </c>
      <c r="N45" s="580">
        <f t="shared" si="15"/>
        <v>0</v>
      </c>
      <c r="O45" s="580">
        <f t="shared" si="15"/>
        <v>0</v>
      </c>
      <c r="P45" s="580">
        <f t="shared" si="15"/>
        <v>0</v>
      </c>
      <c r="Q45" s="580">
        <f t="shared" si="15"/>
        <v>0</v>
      </c>
      <c r="R45" s="27"/>
    </row>
    <row r="46" spans="2:18" x14ac:dyDescent="0.25">
      <c r="B46" s="49">
        <f t="shared" si="14"/>
        <v>10.399999999999999</v>
      </c>
      <c r="C46" s="29" t="s">
        <v>367</v>
      </c>
      <c r="D46" s="29"/>
      <c r="E46" s="580">
        <f>E36</f>
        <v>54.15</v>
      </c>
      <c r="F46" s="29"/>
      <c r="G46" s="29"/>
      <c r="H46" s="580">
        <f>H36</f>
        <v>60.75</v>
      </c>
      <c r="I46" s="27"/>
      <c r="J46" s="27"/>
      <c r="K46" s="580">
        <f t="shared" si="18"/>
        <v>0</v>
      </c>
      <c r="L46" s="27"/>
      <c r="M46" s="580">
        <f t="shared" si="15"/>
        <v>0</v>
      </c>
      <c r="N46" s="580">
        <f t="shared" si="15"/>
        <v>0</v>
      </c>
      <c r="O46" s="580">
        <f t="shared" si="15"/>
        <v>0</v>
      </c>
      <c r="P46" s="580">
        <f t="shared" si="15"/>
        <v>0</v>
      </c>
      <c r="Q46" s="580">
        <f t="shared" si="15"/>
        <v>0</v>
      </c>
      <c r="R46" s="27"/>
    </row>
    <row r="47" spans="2:18" x14ac:dyDescent="0.25">
      <c r="B47" s="49">
        <f>B46+0.1</f>
        <v>10.499999999999998</v>
      </c>
      <c r="C47" s="29" t="s">
        <v>368</v>
      </c>
      <c r="D47" s="29"/>
      <c r="E47" s="580">
        <f t="shared" ref="E47:E49" si="19">E37</f>
        <v>46.72</v>
      </c>
      <c r="F47" s="29"/>
      <c r="G47" s="29"/>
      <c r="H47" s="580">
        <f t="shared" ref="H47:H49" si="20">H37</f>
        <v>57.45</v>
      </c>
      <c r="I47" s="27"/>
      <c r="J47" s="27"/>
      <c r="K47" s="580">
        <f t="shared" si="18"/>
        <v>60.75</v>
      </c>
      <c r="L47" s="27"/>
      <c r="M47" s="580">
        <f t="shared" si="15"/>
        <v>60.75</v>
      </c>
      <c r="N47" s="580">
        <f t="shared" si="15"/>
        <v>60.75</v>
      </c>
      <c r="O47" s="580">
        <f t="shared" si="15"/>
        <v>60.75</v>
      </c>
      <c r="P47" s="580">
        <f t="shared" si="15"/>
        <v>60.75</v>
      </c>
      <c r="Q47" s="580">
        <f t="shared" si="15"/>
        <v>60.75</v>
      </c>
      <c r="R47" s="27"/>
    </row>
    <row r="48" spans="2:18" x14ac:dyDescent="0.25">
      <c r="B48" s="49">
        <f>B47+0.1</f>
        <v>10.599999999999998</v>
      </c>
      <c r="C48" s="29" t="s">
        <v>369</v>
      </c>
      <c r="D48" s="29"/>
      <c r="E48" s="608">
        <f t="shared" si="19"/>
        <v>0.13250000000000001</v>
      </c>
      <c r="F48" s="29"/>
      <c r="G48" s="29"/>
      <c r="H48" s="608">
        <f t="shared" si="20"/>
        <v>0.13250000000000001</v>
      </c>
      <c r="I48" s="27"/>
      <c r="J48" s="27"/>
      <c r="K48" s="580">
        <f t="shared" si="18"/>
        <v>60.75</v>
      </c>
      <c r="L48" s="27"/>
      <c r="M48" s="580">
        <f t="shared" si="15"/>
        <v>60.75</v>
      </c>
      <c r="N48" s="580">
        <f t="shared" si="15"/>
        <v>60.75</v>
      </c>
      <c r="O48" s="580">
        <f t="shared" si="15"/>
        <v>60.75</v>
      </c>
      <c r="P48" s="580">
        <f t="shared" si="15"/>
        <v>60.75</v>
      </c>
      <c r="Q48" s="580">
        <f t="shared" si="15"/>
        <v>60.75</v>
      </c>
      <c r="R48" s="27"/>
    </row>
    <row r="49" spans="2:18" x14ac:dyDescent="0.25">
      <c r="B49" s="49">
        <f>B48+0.1</f>
        <v>10.699999999999998</v>
      </c>
      <c r="C49" s="29" t="s">
        <v>359</v>
      </c>
      <c r="D49" s="29"/>
      <c r="E49" s="580">
        <f t="shared" si="19"/>
        <v>6.51</v>
      </c>
      <c r="F49" s="29"/>
      <c r="G49" s="29"/>
      <c r="H49" s="580">
        <f t="shared" si="20"/>
        <v>7.14</v>
      </c>
      <c r="I49" s="27"/>
      <c r="J49" s="27"/>
      <c r="K49" s="608">
        <f t="shared" si="18"/>
        <v>0.13250000000000001</v>
      </c>
      <c r="L49" s="27"/>
      <c r="M49" s="608">
        <f t="shared" si="15"/>
        <v>0.13250000000000001</v>
      </c>
      <c r="N49" s="608">
        <f t="shared" si="15"/>
        <v>0.13250000000000001</v>
      </c>
      <c r="O49" s="608">
        <f t="shared" si="15"/>
        <v>0.13250000000000001</v>
      </c>
      <c r="P49" s="608">
        <f t="shared" si="15"/>
        <v>0.13250000000000001</v>
      </c>
      <c r="Q49" s="608">
        <f t="shared" si="15"/>
        <v>0.13250000000000001</v>
      </c>
      <c r="R49" s="27"/>
    </row>
    <row r="50" spans="2:18" x14ac:dyDescent="0.25">
      <c r="B50" s="49"/>
      <c r="C50" s="29"/>
      <c r="D50" s="29"/>
      <c r="E50" s="750"/>
      <c r="F50" s="750"/>
      <c r="G50" s="750"/>
      <c r="H50" s="750"/>
      <c r="I50" s="27"/>
      <c r="J50" s="27"/>
      <c r="K50" s="588">
        <f>K39</f>
        <v>0</v>
      </c>
      <c r="L50" s="27"/>
      <c r="M50" s="588">
        <f t="shared" ref="M50:Q50" si="21">M39</f>
        <v>0</v>
      </c>
      <c r="N50" s="588">
        <f t="shared" si="21"/>
        <v>0</v>
      </c>
      <c r="O50" s="588">
        <f t="shared" si="21"/>
        <v>0</v>
      </c>
      <c r="P50" s="588">
        <f t="shared" si="21"/>
        <v>0</v>
      </c>
      <c r="Q50" s="588">
        <f t="shared" si="21"/>
        <v>0</v>
      </c>
      <c r="R50" s="27"/>
    </row>
    <row r="51" spans="2:18" x14ac:dyDescent="0.25">
      <c r="B51" s="49"/>
      <c r="C51" s="29"/>
      <c r="D51" s="29"/>
      <c r="E51" s="29"/>
      <c r="F51" s="29"/>
      <c r="G51" s="29"/>
      <c r="H51" s="29"/>
      <c r="I51" s="27"/>
      <c r="J51" s="27"/>
      <c r="K51" s="29"/>
      <c r="L51" s="27"/>
      <c r="M51" s="29"/>
      <c r="N51" s="29"/>
      <c r="O51" s="29"/>
      <c r="P51" s="29"/>
      <c r="Q51" s="29"/>
      <c r="R51" s="27"/>
    </row>
    <row r="52" spans="2:18" x14ac:dyDescent="0.2">
      <c r="B52" s="49">
        <v>9</v>
      </c>
      <c r="C52" s="30" t="s">
        <v>372</v>
      </c>
      <c r="D52" s="30"/>
      <c r="E52" s="609">
        <f>E49</f>
        <v>6.51</v>
      </c>
      <c r="F52" s="30"/>
      <c r="G52" s="30"/>
      <c r="H52" s="609">
        <f>H49</f>
        <v>7.14</v>
      </c>
      <c r="I52" s="27"/>
      <c r="J52" s="27"/>
      <c r="K52" s="609">
        <f>K50</f>
        <v>0</v>
      </c>
      <c r="L52" s="31"/>
      <c r="M52" s="609">
        <f t="shared" ref="M52:Q52" si="22">M50</f>
        <v>0</v>
      </c>
      <c r="N52" s="609">
        <f t="shared" si="22"/>
        <v>0</v>
      </c>
      <c r="O52" s="609">
        <f t="shared" si="22"/>
        <v>0</v>
      </c>
      <c r="P52" s="609">
        <f t="shared" si="22"/>
        <v>0</v>
      </c>
      <c r="Q52" s="609">
        <f t="shared" si="22"/>
        <v>0</v>
      </c>
      <c r="R52" s="27"/>
    </row>
    <row r="53" spans="2:18" x14ac:dyDescent="0.25">
      <c r="B53" s="49">
        <v>10</v>
      </c>
      <c r="C53" s="32" t="s">
        <v>192</v>
      </c>
      <c r="D53" s="32"/>
      <c r="E53" s="538">
        <v>0</v>
      </c>
      <c r="F53" s="32"/>
      <c r="G53" s="32"/>
      <c r="H53" s="538">
        <v>0</v>
      </c>
      <c r="I53" s="27"/>
      <c r="J53" s="27"/>
      <c r="K53" s="538">
        <v>0</v>
      </c>
      <c r="L53" s="27"/>
      <c r="M53" s="538">
        <v>0</v>
      </c>
      <c r="N53" s="538">
        <v>0</v>
      </c>
      <c r="O53" s="538">
        <v>0</v>
      </c>
      <c r="P53" s="538">
        <v>0</v>
      </c>
      <c r="Q53" s="538">
        <v>0</v>
      </c>
      <c r="R53" s="27"/>
    </row>
    <row r="54" spans="2:18" x14ac:dyDescent="0.2">
      <c r="B54" s="97">
        <v>11</v>
      </c>
      <c r="C54" s="31" t="s">
        <v>373</v>
      </c>
      <c r="D54" s="31"/>
      <c r="E54" s="531">
        <f>E52-E53</f>
        <v>6.51</v>
      </c>
      <c r="F54" s="31"/>
      <c r="G54" s="31"/>
      <c r="H54" s="531">
        <f>H52-H53</f>
        <v>7.14</v>
      </c>
      <c r="I54" s="27"/>
      <c r="J54" s="27"/>
      <c r="K54" s="531">
        <f>K52-K53</f>
        <v>0</v>
      </c>
      <c r="L54" s="27"/>
      <c r="M54" s="531">
        <f t="shared" ref="M54:Q54" si="23">M52-M53</f>
        <v>0</v>
      </c>
      <c r="N54" s="531">
        <f t="shared" si="23"/>
        <v>0</v>
      </c>
      <c r="O54" s="531">
        <f t="shared" si="23"/>
        <v>0</v>
      </c>
      <c r="P54" s="531">
        <f t="shared" si="23"/>
        <v>0</v>
      </c>
      <c r="Q54" s="531">
        <f t="shared" si="23"/>
        <v>0</v>
      </c>
      <c r="R54" s="27"/>
    </row>
    <row r="55" spans="2:18" x14ac:dyDescent="0.2">
      <c r="B55" s="49"/>
      <c r="C55" s="33"/>
      <c r="D55" s="33"/>
      <c r="E55" s="33"/>
      <c r="F55" s="33"/>
      <c r="G55" s="33"/>
      <c r="H55" s="27"/>
      <c r="I55" s="27"/>
      <c r="J55" s="27"/>
      <c r="K55" s="27"/>
      <c r="L55" s="27"/>
      <c r="M55" s="27"/>
      <c r="N55" s="27"/>
      <c r="O55" s="27"/>
      <c r="P55" s="27"/>
      <c r="Q55" s="27"/>
      <c r="R55" s="27"/>
    </row>
    <row r="56" spans="2:18" x14ac:dyDescent="0.2">
      <c r="B56" s="122"/>
      <c r="C56" s="160"/>
      <c r="D56" s="160"/>
      <c r="E56" s="160"/>
      <c r="F56" s="160"/>
      <c r="G56" s="160"/>
    </row>
    <row r="57" spans="2:18" x14ac:dyDescent="0.2">
      <c r="B57" s="122"/>
      <c r="C57" s="899" t="s">
        <v>374</v>
      </c>
      <c r="D57" s="899"/>
      <c r="E57" s="899"/>
      <c r="F57" s="899"/>
      <c r="G57" s="899"/>
    </row>
    <row r="58" spans="2:18" x14ac:dyDescent="0.2">
      <c r="B58" s="122"/>
      <c r="C58" s="20" t="s">
        <v>375</v>
      </c>
    </row>
    <row r="59" spans="2:18" x14ac:dyDescent="0.2">
      <c r="B59" s="122"/>
    </row>
    <row r="60" spans="2:18" x14ac:dyDescent="0.2">
      <c r="B60" s="122"/>
      <c r="C60" s="407" t="s">
        <v>376</v>
      </c>
      <c r="D60" s="407"/>
      <c r="E60" s="407"/>
      <c r="F60" s="407"/>
      <c r="G60" s="407"/>
    </row>
    <row r="61" spans="2:18" x14ac:dyDescent="0.2">
      <c r="R61" s="25" t="s">
        <v>69</v>
      </c>
    </row>
    <row r="62" spans="2:18" ht="15" customHeight="1" x14ac:dyDescent="0.2">
      <c r="B62" s="763" t="s">
        <v>1</v>
      </c>
      <c r="C62" s="763" t="s">
        <v>346</v>
      </c>
      <c r="D62" s="768" t="s">
        <v>71</v>
      </c>
      <c r="E62" s="769"/>
      <c r="F62" s="770"/>
      <c r="G62" s="768" t="s">
        <v>72</v>
      </c>
      <c r="H62" s="769"/>
      <c r="I62" s="770"/>
      <c r="J62" s="768" t="s">
        <v>73</v>
      </c>
      <c r="K62" s="769"/>
      <c r="L62" s="770"/>
      <c r="M62" s="768" t="s">
        <v>347</v>
      </c>
      <c r="N62" s="769"/>
      <c r="O62" s="769"/>
      <c r="P62" s="769"/>
      <c r="Q62" s="770"/>
      <c r="R62" s="848" t="s">
        <v>75</v>
      </c>
    </row>
    <row r="63" spans="2:18" ht="28.5" x14ac:dyDescent="0.2">
      <c r="B63" s="764"/>
      <c r="C63" s="764"/>
      <c r="D63" s="412" t="s">
        <v>76</v>
      </c>
      <c r="E63" s="412" t="s">
        <v>77</v>
      </c>
      <c r="F63" s="412" t="s">
        <v>78</v>
      </c>
      <c r="G63" s="412" t="s">
        <v>76</v>
      </c>
      <c r="H63" s="412" t="s">
        <v>77</v>
      </c>
      <c r="I63" s="412" t="s">
        <v>78</v>
      </c>
      <c r="J63" s="412" t="s">
        <v>76</v>
      </c>
      <c r="K63" s="412" t="s">
        <v>131</v>
      </c>
      <c r="L63" s="412" t="s">
        <v>82</v>
      </c>
      <c r="M63" s="412" t="s">
        <v>83</v>
      </c>
      <c r="N63" s="412" t="s">
        <v>84</v>
      </c>
      <c r="O63" s="412" t="s">
        <v>85</v>
      </c>
      <c r="P63" s="412" t="s">
        <v>86</v>
      </c>
      <c r="Q63" s="412" t="s">
        <v>87</v>
      </c>
      <c r="R63" s="898"/>
    </row>
    <row r="64" spans="2:18" x14ac:dyDescent="0.2">
      <c r="B64" s="897"/>
      <c r="C64" s="897"/>
      <c r="D64" s="412" t="s">
        <v>88</v>
      </c>
      <c r="E64" s="412" t="s">
        <v>89</v>
      </c>
      <c r="F64" s="412" t="s">
        <v>90</v>
      </c>
      <c r="G64" s="412" t="s">
        <v>91</v>
      </c>
      <c r="H64" s="412" t="s">
        <v>92</v>
      </c>
      <c r="I64" s="412" t="s">
        <v>93</v>
      </c>
      <c r="J64" s="412" t="s">
        <v>94</v>
      </c>
      <c r="K64" s="412" t="s">
        <v>95</v>
      </c>
      <c r="L64" s="412" t="s">
        <v>348</v>
      </c>
      <c r="M64" s="412" t="s">
        <v>99</v>
      </c>
      <c r="N64" s="412" t="s">
        <v>99</v>
      </c>
      <c r="O64" s="412" t="s">
        <v>99</v>
      </c>
      <c r="P64" s="412" t="s">
        <v>99</v>
      </c>
      <c r="Q64" s="412" t="s">
        <v>99</v>
      </c>
      <c r="R64" s="421"/>
    </row>
    <row r="65" spans="2:18" x14ac:dyDescent="0.2">
      <c r="B65" s="49"/>
      <c r="C65" s="27"/>
      <c r="D65" s="422"/>
      <c r="E65" s="422"/>
      <c r="F65" s="422"/>
      <c r="G65" s="422"/>
      <c r="H65" s="422"/>
      <c r="I65" s="422"/>
      <c r="J65" s="422"/>
      <c r="K65" s="422"/>
      <c r="L65" s="422"/>
      <c r="M65" s="422"/>
      <c r="N65" s="422"/>
      <c r="O65" s="422"/>
      <c r="P65" s="422"/>
      <c r="Q65" s="422"/>
      <c r="R65" s="423"/>
    </row>
    <row r="66" spans="2:18" x14ac:dyDescent="0.2">
      <c r="B66" s="97">
        <v>1</v>
      </c>
      <c r="C66" s="30" t="s">
        <v>363</v>
      </c>
      <c r="D66" s="30"/>
      <c r="E66" s="30"/>
      <c r="F66" s="30"/>
      <c r="G66" s="30"/>
      <c r="H66" s="27"/>
      <c r="I66" s="27"/>
      <c r="J66" s="27"/>
      <c r="K66" s="27"/>
      <c r="L66" s="27"/>
      <c r="M66" s="27"/>
      <c r="N66" s="27"/>
      <c r="O66" s="27"/>
      <c r="P66" s="27"/>
      <c r="Q66" s="27"/>
      <c r="R66" s="27"/>
    </row>
    <row r="67" spans="2:18" x14ac:dyDescent="0.25">
      <c r="B67" s="49">
        <v>1.1000000000000001</v>
      </c>
      <c r="C67" s="29" t="s">
        <v>364</v>
      </c>
      <c r="D67" s="29"/>
      <c r="E67" s="29"/>
      <c r="F67" s="29"/>
      <c r="G67" s="29"/>
      <c r="H67" s="27"/>
      <c r="I67" s="27"/>
      <c r="J67" s="27"/>
      <c r="K67" s="27"/>
      <c r="L67" s="27"/>
      <c r="M67" s="27"/>
      <c r="N67" s="27"/>
      <c r="O67" s="27"/>
      <c r="P67" s="27"/>
      <c r="Q67" s="27"/>
      <c r="R67" s="27"/>
    </row>
    <row r="68" spans="2:18" x14ac:dyDescent="0.25">
      <c r="B68" s="49">
        <f t="shared" ref="B68:B71" si="24">B67+0.1</f>
        <v>1.2000000000000002</v>
      </c>
      <c r="C68" s="29" t="s">
        <v>352</v>
      </c>
      <c r="D68" s="29"/>
      <c r="E68" s="29"/>
      <c r="F68" s="29"/>
      <c r="G68" s="29"/>
      <c r="H68" s="27"/>
      <c r="I68" s="27"/>
      <c r="J68" s="27"/>
      <c r="K68" s="27"/>
      <c r="L68" s="27"/>
      <c r="M68" s="27"/>
      <c r="N68" s="27"/>
      <c r="O68" s="27"/>
      <c r="P68" s="27"/>
      <c r="Q68" s="27"/>
      <c r="R68" s="27"/>
    </row>
    <row r="69" spans="2:18" x14ac:dyDescent="0.25">
      <c r="B69" s="49">
        <f t="shared" si="24"/>
        <v>1.3000000000000003</v>
      </c>
      <c r="C69" s="29" t="s">
        <v>365</v>
      </c>
      <c r="D69" s="29"/>
      <c r="E69" s="29"/>
      <c r="F69" s="29"/>
      <c r="G69" s="29"/>
      <c r="H69" s="27"/>
      <c r="I69" s="27"/>
      <c r="J69" s="27"/>
      <c r="K69" s="27"/>
      <c r="L69" s="27"/>
      <c r="M69" s="27"/>
      <c r="N69" s="27"/>
      <c r="O69" s="27"/>
      <c r="P69" s="27"/>
      <c r="Q69" s="27"/>
      <c r="R69" s="27"/>
    </row>
    <row r="70" spans="2:18" x14ac:dyDescent="0.25">
      <c r="B70" s="49">
        <f t="shared" si="24"/>
        <v>1.4000000000000004</v>
      </c>
      <c r="C70" s="29" t="s">
        <v>366</v>
      </c>
      <c r="D70" s="29"/>
      <c r="E70" s="29"/>
      <c r="F70" s="29"/>
      <c r="G70" s="29"/>
      <c r="H70" s="27"/>
      <c r="I70" s="27"/>
      <c r="J70" s="27"/>
      <c r="K70" s="27"/>
      <c r="L70" s="27"/>
      <c r="M70" s="27"/>
      <c r="N70" s="27"/>
      <c r="O70" s="27"/>
      <c r="P70" s="27"/>
      <c r="Q70" s="27"/>
      <c r="R70" s="27"/>
    </row>
    <row r="71" spans="2:18" x14ac:dyDescent="0.25">
      <c r="B71" s="49">
        <f t="shared" si="24"/>
        <v>1.5000000000000004</v>
      </c>
      <c r="C71" s="29" t="s">
        <v>367</v>
      </c>
      <c r="D71" s="29"/>
      <c r="E71" s="29"/>
      <c r="F71" s="29"/>
      <c r="G71" s="29"/>
      <c r="H71" s="27"/>
      <c r="I71" s="27"/>
      <c r="J71" s="27"/>
      <c r="K71" s="27"/>
      <c r="L71" s="27"/>
      <c r="M71" s="27"/>
      <c r="N71" s="27"/>
      <c r="O71" s="27"/>
      <c r="P71" s="27"/>
      <c r="Q71" s="27"/>
      <c r="R71" s="27"/>
    </row>
    <row r="72" spans="2:18" x14ac:dyDescent="0.25">
      <c r="B72" s="49">
        <f>B71+0.1</f>
        <v>1.6000000000000005</v>
      </c>
      <c r="C72" s="29" t="s">
        <v>368</v>
      </c>
      <c r="D72" s="29"/>
      <c r="E72" s="29"/>
      <c r="F72" s="29"/>
      <c r="G72" s="29"/>
      <c r="H72" s="27"/>
      <c r="I72" s="27"/>
      <c r="J72" s="27"/>
      <c r="K72" s="27"/>
      <c r="L72" s="27"/>
      <c r="M72" s="27"/>
      <c r="N72" s="27"/>
      <c r="O72" s="27"/>
      <c r="P72" s="27"/>
      <c r="Q72" s="27"/>
      <c r="R72" s="27"/>
    </row>
    <row r="73" spans="2:18" x14ac:dyDescent="0.25">
      <c r="B73" s="49">
        <f>B72+0.1</f>
        <v>1.7000000000000006</v>
      </c>
      <c r="C73" s="29" t="s">
        <v>369</v>
      </c>
      <c r="D73" s="29"/>
      <c r="E73" s="29"/>
      <c r="F73" s="29"/>
      <c r="G73" s="29"/>
      <c r="H73" s="27"/>
      <c r="I73" s="27"/>
      <c r="J73" s="27"/>
      <c r="K73" s="27"/>
      <c r="L73" s="27"/>
      <c r="M73" s="27"/>
      <c r="N73" s="27"/>
      <c r="O73" s="27"/>
      <c r="P73" s="27"/>
      <c r="Q73" s="27"/>
      <c r="R73" s="27"/>
    </row>
    <row r="74" spans="2:18" x14ac:dyDescent="0.25">
      <c r="B74" s="49">
        <f>B73+0.1</f>
        <v>1.8000000000000007</v>
      </c>
      <c r="C74" s="29" t="s">
        <v>359</v>
      </c>
      <c r="D74" s="29"/>
      <c r="E74" s="29"/>
      <c r="F74" s="29"/>
      <c r="G74" s="29"/>
      <c r="H74" s="27"/>
      <c r="I74" s="27"/>
      <c r="J74" s="27"/>
      <c r="K74" s="27"/>
      <c r="L74" s="27"/>
      <c r="M74" s="27"/>
      <c r="N74" s="27"/>
      <c r="O74" s="27"/>
      <c r="P74" s="27"/>
      <c r="Q74" s="27"/>
      <c r="R74" s="27"/>
    </row>
    <row r="75" spans="2:18" x14ac:dyDescent="0.25">
      <c r="B75" s="49"/>
      <c r="C75" s="29"/>
      <c r="D75" s="29"/>
      <c r="E75" s="29"/>
      <c r="F75" s="29"/>
      <c r="G75" s="29"/>
      <c r="H75" s="27"/>
      <c r="I75" s="27"/>
      <c r="J75" s="27"/>
      <c r="K75" s="27"/>
      <c r="L75" s="27"/>
      <c r="M75" s="27"/>
      <c r="N75" s="27"/>
      <c r="O75" s="27"/>
      <c r="P75" s="27"/>
      <c r="Q75" s="27"/>
      <c r="R75" s="27"/>
    </row>
    <row r="76" spans="2:18" x14ac:dyDescent="0.2">
      <c r="B76" s="97">
        <v>2</v>
      </c>
      <c r="C76" s="30" t="s">
        <v>370</v>
      </c>
      <c r="D76" s="30"/>
      <c r="E76" s="30"/>
      <c r="F76" s="30"/>
      <c r="G76" s="30"/>
      <c r="H76" s="27"/>
      <c r="I76" s="27"/>
      <c r="J76" s="27"/>
      <c r="K76" s="27"/>
      <c r="L76" s="27"/>
      <c r="M76" s="27"/>
      <c r="N76" s="27"/>
      <c r="O76" s="27"/>
      <c r="P76" s="27"/>
      <c r="Q76" s="27"/>
      <c r="R76" s="27"/>
    </row>
    <row r="77" spans="2:18" x14ac:dyDescent="0.25">
      <c r="B77" s="49">
        <f t="shared" ref="B77:B80" si="25">B76+0.1</f>
        <v>2.1</v>
      </c>
      <c r="C77" s="29" t="s">
        <v>364</v>
      </c>
      <c r="D77" s="29"/>
      <c r="E77" s="29"/>
      <c r="F77" s="29"/>
      <c r="G77" s="29"/>
      <c r="H77" s="27"/>
      <c r="I77" s="27"/>
      <c r="J77" s="27"/>
      <c r="K77" s="27"/>
      <c r="L77" s="27"/>
      <c r="M77" s="27"/>
      <c r="N77" s="27"/>
      <c r="O77" s="27"/>
      <c r="P77" s="27"/>
      <c r="Q77" s="27"/>
      <c r="R77" s="27"/>
    </row>
    <row r="78" spans="2:18" x14ac:dyDescent="0.25">
      <c r="B78" s="49">
        <f t="shared" si="25"/>
        <v>2.2000000000000002</v>
      </c>
      <c r="C78" s="29" t="s">
        <v>352</v>
      </c>
      <c r="D78" s="29"/>
      <c r="E78" s="29"/>
      <c r="F78" s="29"/>
      <c r="G78" s="29"/>
      <c r="H78" s="27"/>
      <c r="I78" s="27"/>
      <c r="J78" s="27"/>
      <c r="K78" s="27"/>
      <c r="L78" s="27"/>
      <c r="M78" s="27"/>
      <c r="N78" s="27"/>
      <c r="O78" s="27"/>
      <c r="P78" s="27"/>
      <c r="Q78" s="27"/>
      <c r="R78" s="27"/>
    </row>
    <row r="79" spans="2:18" x14ac:dyDescent="0.25">
      <c r="B79" s="49">
        <f t="shared" si="25"/>
        <v>2.3000000000000003</v>
      </c>
      <c r="C79" s="29" t="s">
        <v>366</v>
      </c>
      <c r="D79" s="29"/>
      <c r="E79" s="29"/>
      <c r="F79" s="29"/>
      <c r="G79" s="29"/>
      <c r="H79" s="27"/>
      <c r="I79" s="27"/>
      <c r="J79" s="27"/>
      <c r="K79" s="27"/>
      <c r="L79" s="27"/>
      <c r="M79" s="27"/>
      <c r="N79" s="27"/>
      <c r="O79" s="27"/>
      <c r="P79" s="27"/>
      <c r="Q79" s="27"/>
      <c r="R79" s="27"/>
    </row>
    <row r="80" spans="2:18" x14ac:dyDescent="0.25">
      <c r="B80" s="49">
        <f t="shared" si="25"/>
        <v>2.4000000000000004</v>
      </c>
      <c r="C80" s="29" t="s">
        <v>367</v>
      </c>
      <c r="D80" s="29"/>
      <c r="E80" s="29"/>
      <c r="F80" s="29"/>
      <c r="G80" s="29"/>
      <c r="H80" s="27"/>
      <c r="I80" s="27"/>
      <c r="J80" s="27"/>
      <c r="K80" s="27"/>
      <c r="L80" s="27"/>
      <c r="M80" s="27"/>
      <c r="N80" s="27"/>
      <c r="O80" s="27"/>
      <c r="P80" s="27"/>
      <c r="Q80" s="27"/>
      <c r="R80" s="27"/>
    </row>
    <row r="81" spans="2:18" x14ac:dyDescent="0.25">
      <c r="B81" s="49">
        <f>B80+0.1</f>
        <v>2.5000000000000004</v>
      </c>
      <c r="C81" s="29" t="s">
        <v>368</v>
      </c>
      <c r="D81" s="29"/>
      <c r="E81" s="29"/>
      <c r="F81" s="29"/>
      <c r="G81" s="29"/>
      <c r="H81" s="27"/>
      <c r="I81" s="27"/>
      <c r="J81" s="27"/>
      <c r="K81" s="27"/>
      <c r="L81" s="27"/>
      <c r="M81" s="27"/>
      <c r="N81" s="27"/>
      <c r="O81" s="27"/>
      <c r="P81" s="27"/>
      <c r="Q81" s="27"/>
      <c r="R81" s="27"/>
    </row>
    <row r="82" spans="2:18" x14ac:dyDescent="0.25">
      <c r="B82" s="49">
        <f>B81+0.1</f>
        <v>2.6000000000000005</v>
      </c>
      <c r="C82" s="29" t="s">
        <v>369</v>
      </c>
      <c r="D82" s="29"/>
      <c r="E82" s="29"/>
      <c r="F82" s="29"/>
      <c r="G82" s="29"/>
      <c r="H82" s="27"/>
      <c r="I82" s="27"/>
      <c r="J82" s="27"/>
      <c r="K82" s="27"/>
      <c r="L82" s="27"/>
      <c r="M82" s="27"/>
      <c r="N82" s="27"/>
      <c r="O82" s="27"/>
      <c r="P82" s="27"/>
      <c r="Q82" s="27"/>
      <c r="R82" s="27"/>
    </row>
    <row r="83" spans="2:18" x14ac:dyDescent="0.25">
      <c r="B83" s="49">
        <f>B82+0.1</f>
        <v>2.7000000000000006</v>
      </c>
      <c r="C83" s="29" t="s">
        <v>359</v>
      </c>
      <c r="D83" s="29"/>
      <c r="E83" s="29"/>
      <c r="F83" s="29"/>
      <c r="G83" s="29"/>
      <c r="H83" s="27"/>
      <c r="I83" s="27"/>
      <c r="J83" s="27"/>
      <c r="K83" s="27"/>
      <c r="L83" s="27"/>
      <c r="M83" s="27"/>
      <c r="N83" s="27"/>
      <c r="O83" s="27"/>
      <c r="P83" s="27"/>
      <c r="Q83" s="27"/>
      <c r="R83" s="27"/>
    </row>
    <row r="84" spans="2:18" x14ac:dyDescent="0.25">
      <c r="B84" s="49"/>
      <c r="C84" s="29"/>
      <c r="D84" s="29"/>
      <c r="E84" s="29"/>
      <c r="F84" s="29"/>
      <c r="G84" s="29"/>
      <c r="H84" s="27"/>
      <c r="I84" s="27"/>
      <c r="J84" s="27"/>
      <c r="K84" s="27"/>
      <c r="L84" s="27"/>
      <c r="M84" s="27"/>
      <c r="N84" s="27"/>
      <c r="O84" s="27"/>
      <c r="P84" s="27"/>
      <c r="Q84" s="27"/>
      <c r="R84" s="27"/>
    </row>
    <row r="85" spans="2:18" x14ac:dyDescent="0.2">
      <c r="B85" s="97">
        <v>3</v>
      </c>
      <c r="C85" s="30" t="s">
        <v>371</v>
      </c>
      <c r="D85" s="30"/>
      <c r="E85" s="30"/>
      <c r="F85" s="30"/>
      <c r="G85" s="30"/>
      <c r="H85" s="27"/>
      <c r="I85" s="27"/>
      <c r="J85" s="27"/>
      <c r="K85" s="27"/>
      <c r="L85" s="27"/>
      <c r="M85" s="27"/>
      <c r="N85" s="27"/>
      <c r="O85" s="27"/>
      <c r="P85" s="27"/>
      <c r="Q85" s="27"/>
      <c r="R85" s="27"/>
    </row>
    <row r="86" spans="2:18" x14ac:dyDescent="0.25">
      <c r="B86" s="49"/>
      <c r="C86" s="29" t="s">
        <v>246</v>
      </c>
      <c r="D86" s="29"/>
      <c r="E86" s="29"/>
      <c r="F86" s="29"/>
      <c r="G86" s="29"/>
      <c r="H86" s="27"/>
      <c r="I86" s="27"/>
      <c r="J86" s="27"/>
      <c r="K86" s="27"/>
      <c r="L86" s="27"/>
      <c r="M86" s="27"/>
      <c r="N86" s="27"/>
      <c r="O86" s="27"/>
      <c r="P86" s="27"/>
      <c r="Q86" s="27"/>
      <c r="R86" s="27"/>
    </row>
    <row r="87" spans="2:18" x14ac:dyDescent="0.25">
      <c r="B87" s="49"/>
      <c r="C87" s="29" t="s">
        <v>246</v>
      </c>
      <c r="D87" s="29"/>
      <c r="E87" s="29"/>
      <c r="F87" s="29"/>
      <c r="G87" s="29"/>
      <c r="H87" s="27"/>
      <c r="I87" s="27"/>
      <c r="J87" s="27"/>
      <c r="K87" s="27"/>
      <c r="L87" s="27"/>
      <c r="M87" s="27"/>
      <c r="N87" s="27"/>
      <c r="O87" s="27"/>
      <c r="P87" s="27"/>
      <c r="Q87" s="27"/>
      <c r="R87" s="27"/>
    </row>
    <row r="88" spans="2:18" x14ac:dyDescent="0.25">
      <c r="B88" s="49"/>
      <c r="C88" s="29" t="s">
        <v>246</v>
      </c>
      <c r="D88" s="29"/>
      <c r="E88" s="29"/>
      <c r="F88" s="29"/>
      <c r="G88" s="29"/>
      <c r="H88" s="27"/>
      <c r="I88" s="27"/>
      <c r="J88" s="27"/>
      <c r="K88" s="27"/>
      <c r="L88" s="27"/>
      <c r="M88" s="27"/>
      <c r="N88" s="27"/>
      <c r="O88" s="27"/>
      <c r="P88" s="27"/>
      <c r="Q88" s="27"/>
      <c r="R88" s="27"/>
    </row>
    <row r="89" spans="2:18" x14ac:dyDescent="0.25">
      <c r="B89" s="49"/>
      <c r="C89" s="29"/>
      <c r="D89" s="29"/>
      <c r="E89" s="29"/>
      <c r="F89" s="29"/>
      <c r="G89" s="29"/>
      <c r="H89" s="27"/>
      <c r="I89" s="27"/>
      <c r="J89" s="27"/>
      <c r="K89" s="27"/>
      <c r="L89" s="27"/>
      <c r="M89" s="27"/>
      <c r="N89" s="27"/>
      <c r="O89" s="27"/>
      <c r="P89" s="27"/>
      <c r="Q89" s="27"/>
      <c r="R89" s="27"/>
    </row>
    <row r="90" spans="2:18" x14ac:dyDescent="0.25">
      <c r="B90" s="97">
        <v>10</v>
      </c>
      <c r="C90" s="30" t="s">
        <v>176</v>
      </c>
      <c r="D90" s="30"/>
      <c r="E90" s="30"/>
      <c r="F90" s="30"/>
      <c r="G90" s="29"/>
      <c r="H90" s="27"/>
      <c r="I90" s="27"/>
      <c r="J90" s="27"/>
      <c r="K90" s="27"/>
      <c r="L90" s="27"/>
      <c r="M90" s="27"/>
      <c r="N90" s="27"/>
      <c r="O90" s="27"/>
      <c r="P90" s="27"/>
      <c r="Q90" s="27"/>
      <c r="R90" s="27"/>
    </row>
    <row r="91" spans="2:18" x14ac:dyDescent="0.25">
      <c r="B91" s="49">
        <f t="shared" ref="B91:B94" si="26">B90+0.1</f>
        <v>10.1</v>
      </c>
      <c r="C91" s="29" t="s">
        <v>364</v>
      </c>
      <c r="D91" s="29"/>
      <c r="E91" s="29"/>
      <c r="F91" s="29"/>
      <c r="G91" s="29"/>
      <c r="H91" s="27"/>
      <c r="I91" s="27"/>
      <c r="J91" s="27"/>
      <c r="K91" s="27"/>
      <c r="L91" s="27"/>
      <c r="M91" s="27"/>
      <c r="N91" s="27"/>
      <c r="O91" s="27"/>
      <c r="P91" s="27"/>
      <c r="Q91" s="27"/>
      <c r="R91" s="27"/>
    </row>
    <row r="92" spans="2:18" x14ac:dyDescent="0.25">
      <c r="B92" s="49">
        <f t="shared" si="26"/>
        <v>10.199999999999999</v>
      </c>
      <c r="C92" s="29" t="s">
        <v>352</v>
      </c>
      <c r="D92" s="29"/>
      <c r="E92" s="29"/>
      <c r="F92" s="29"/>
      <c r="G92" s="29"/>
      <c r="H92" s="27"/>
      <c r="I92" s="27"/>
      <c r="J92" s="27"/>
      <c r="K92" s="27"/>
      <c r="L92" s="27"/>
      <c r="M92" s="27"/>
      <c r="N92" s="27"/>
      <c r="O92" s="27"/>
      <c r="P92" s="27"/>
      <c r="Q92" s="27"/>
      <c r="R92" s="27"/>
    </row>
    <row r="93" spans="2:18" x14ac:dyDescent="0.25">
      <c r="B93" s="49">
        <f t="shared" si="26"/>
        <v>10.299999999999999</v>
      </c>
      <c r="C93" s="29" t="s">
        <v>366</v>
      </c>
      <c r="D93" s="29"/>
      <c r="E93" s="29"/>
      <c r="F93" s="29"/>
      <c r="G93" s="29"/>
      <c r="H93" s="27"/>
      <c r="I93" s="27"/>
      <c r="J93" s="27"/>
      <c r="K93" s="27"/>
      <c r="L93" s="27"/>
      <c r="M93" s="27"/>
      <c r="N93" s="27"/>
      <c r="O93" s="27"/>
      <c r="P93" s="27"/>
      <c r="Q93" s="27"/>
      <c r="R93" s="27"/>
    </row>
    <row r="94" spans="2:18" x14ac:dyDescent="0.25">
      <c r="B94" s="49">
        <f t="shared" si="26"/>
        <v>10.399999999999999</v>
      </c>
      <c r="C94" s="29" t="s">
        <v>367</v>
      </c>
      <c r="D94" s="29"/>
      <c r="E94" s="29"/>
      <c r="F94" s="29"/>
      <c r="G94" s="29"/>
      <c r="H94" s="27"/>
      <c r="I94" s="27"/>
      <c r="J94" s="27"/>
      <c r="K94" s="27"/>
      <c r="L94" s="27"/>
      <c r="M94" s="27"/>
      <c r="N94" s="27"/>
      <c r="O94" s="27"/>
      <c r="P94" s="27"/>
      <c r="Q94" s="27"/>
      <c r="R94" s="27"/>
    </row>
    <row r="95" spans="2:18" x14ac:dyDescent="0.25">
      <c r="B95" s="49">
        <f>B94+0.1</f>
        <v>10.499999999999998</v>
      </c>
      <c r="C95" s="29" t="s">
        <v>368</v>
      </c>
      <c r="D95" s="29"/>
      <c r="E95" s="29"/>
      <c r="F95" s="29"/>
      <c r="G95" s="29"/>
      <c r="H95" s="27"/>
      <c r="I95" s="27"/>
      <c r="J95" s="27"/>
      <c r="K95" s="27"/>
      <c r="L95" s="27"/>
      <c r="M95" s="27"/>
      <c r="N95" s="27"/>
      <c r="O95" s="27"/>
      <c r="P95" s="27"/>
      <c r="Q95" s="27"/>
      <c r="R95" s="27"/>
    </row>
    <row r="96" spans="2:18" x14ac:dyDescent="0.25">
      <c r="B96" s="49">
        <f>B95+0.1</f>
        <v>10.599999999999998</v>
      </c>
      <c r="C96" s="29" t="s">
        <v>369</v>
      </c>
      <c r="D96" s="29"/>
      <c r="E96" s="29"/>
      <c r="F96" s="29"/>
      <c r="G96" s="29"/>
      <c r="H96" s="27"/>
      <c r="I96" s="27"/>
      <c r="J96" s="27"/>
      <c r="K96" s="27"/>
      <c r="L96" s="27"/>
      <c r="M96" s="27"/>
      <c r="N96" s="27"/>
      <c r="O96" s="27"/>
      <c r="P96" s="27"/>
      <c r="Q96" s="27"/>
      <c r="R96" s="27"/>
    </row>
    <row r="97" spans="2:18" x14ac:dyDescent="0.25">
      <c r="B97" s="49">
        <f>B96+0.1</f>
        <v>10.699999999999998</v>
      </c>
      <c r="C97" s="29" t="s">
        <v>359</v>
      </c>
      <c r="D97" s="29"/>
      <c r="E97" s="29"/>
      <c r="F97" s="29"/>
      <c r="G97" s="29"/>
      <c r="H97" s="27"/>
      <c r="I97" s="27"/>
      <c r="J97" s="27"/>
      <c r="K97" s="27"/>
      <c r="L97" s="27"/>
      <c r="M97" s="27"/>
      <c r="N97" s="27"/>
      <c r="O97" s="27"/>
      <c r="P97" s="27"/>
      <c r="Q97" s="27"/>
      <c r="R97" s="27"/>
    </row>
    <row r="98" spans="2:18" x14ac:dyDescent="0.25">
      <c r="B98" s="49"/>
      <c r="C98" s="29"/>
      <c r="D98" s="29"/>
      <c r="E98" s="29"/>
      <c r="F98" s="29"/>
      <c r="G98" s="29"/>
      <c r="H98" s="27"/>
      <c r="I98" s="27"/>
      <c r="J98" s="27"/>
      <c r="K98" s="27"/>
      <c r="L98" s="27"/>
      <c r="M98" s="27"/>
      <c r="N98" s="27"/>
      <c r="O98" s="27"/>
      <c r="P98" s="27"/>
      <c r="Q98" s="27"/>
      <c r="R98" s="27"/>
    </row>
    <row r="99" spans="2:18" x14ac:dyDescent="0.2">
      <c r="B99" s="49"/>
      <c r="C99" s="30"/>
      <c r="D99" s="30"/>
      <c r="E99" s="30"/>
      <c r="F99" s="30"/>
      <c r="G99" s="30"/>
      <c r="H99" s="27"/>
      <c r="I99" s="27"/>
      <c r="J99" s="27"/>
      <c r="K99" s="27"/>
      <c r="L99" s="27"/>
      <c r="M99" s="27"/>
      <c r="N99" s="27"/>
      <c r="O99" s="27"/>
      <c r="P99" s="27"/>
      <c r="Q99" s="27"/>
      <c r="R99" s="27"/>
    </row>
    <row r="100" spans="2:18" x14ac:dyDescent="0.25">
      <c r="B100" s="49"/>
      <c r="C100" s="29"/>
      <c r="D100" s="29"/>
      <c r="E100" s="29"/>
      <c r="F100" s="29"/>
      <c r="G100" s="29"/>
      <c r="H100" s="27"/>
      <c r="I100" s="27"/>
      <c r="J100" s="27"/>
      <c r="K100" s="27"/>
      <c r="L100" s="27"/>
      <c r="M100" s="27"/>
      <c r="N100" s="27"/>
      <c r="O100" s="27"/>
      <c r="P100" s="27"/>
      <c r="Q100" s="27"/>
      <c r="R100" s="27"/>
    </row>
    <row r="101" spans="2:18" x14ac:dyDescent="0.2">
      <c r="B101" s="49">
        <v>9</v>
      </c>
      <c r="C101" s="30" t="s">
        <v>372</v>
      </c>
      <c r="D101" s="30"/>
      <c r="E101" s="30"/>
      <c r="F101" s="30"/>
      <c r="G101" s="30"/>
      <c r="H101" s="31"/>
      <c r="I101" s="31"/>
      <c r="J101" s="31"/>
      <c r="K101" s="31"/>
      <c r="L101" s="31"/>
      <c r="M101" s="31"/>
      <c r="N101" s="31"/>
      <c r="O101" s="27"/>
      <c r="P101" s="27"/>
      <c r="Q101" s="27"/>
      <c r="R101" s="27"/>
    </row>
    <row r="102" spans="2:18" x14ac:dyDescent="0.25">
      <c r="B102" s="49">
        <v>10</v>
      </c>
      <c r="C102" s="32" t="s">
        <v>192</v>
      </c>
      <c r="D102" s="32"/>
      <c r="E102" s="32"/>
      <c r="F102" s="32"/>
      <c r="G102" s="32"/>
      <c r="H102" s="27"/>
      <c r="I102" s="27"/>
      <c r="J102" s="27"/>
      <c r="K102" s="27"/>
      <c r="L102" s="27"/>
      <c r="M102" s="27"/>
      <c r="N102" s="27"/>
      <c r="O102" s="27"/>
      <c r="P102" s="27"/>
      <c r="Q102" s="27"/>
      <c r="R102" s="27"/>
    </row>
    <row r="103" spans="2:18" x14ac:dyDescent="0.2">
      <c r="B103" s="97">
        <v>11</v>
      </c>
      <c r="C103" s="31" t="s">
        <v>373</v>
      </c>
      <c r="D103" s="31"/>
      <c r="E103" s="31"/>
      <c r="F103" s="31"/>
      <c r="G103" s="31"/>
      <c r="H103" s="27"/>
      <c r="I103" s="27"/>
      <c r="J103" s="27"/>
      <c r="K103" s="27"/>
      <c r="L103" s="27"/>
      <c r="M103" s="27"/>
      <c r="N103" s="27"/>
      <c r="O103" s="27"/>
      <c r="P103" s="27"/>
      <c r="Q103" s="27"/>
      <c r="R103" s="27"/>
    </row>
    <row r="104" spans="2:18" x14ac:dyDescent="0.2">
      <c r="B104" s="49"/>
      <c r="C104" s="33"/>
      <c r="D104" s="33"/>
      <c r="E104" s="33"/>
      <c r="F104" s="33"/>
      <c r="G104" s="33"/>
      <c r="H104" s="27"/>
      <c r="I104" s="27"/>
      <c r="J104" s="27"/>
      <c r="K104" s="27"/>
      <c r="L104" s="27"/>
      <c r="M104" s="27"/>
      <c r="N104" s="27"/>
      <c r="O104" s="27"/>
      <c r="P104" s="27"/>
      <c r="Q104" s="27"/>
      <c r="R104" s="27"/>
    </row>
    <row r="106" spans="2:18" x14ac:dyDescent="0.2">
      <c r="C106" s="899" t="s">
        <v>374</v>
      </c>
      <c r="D106" s="899"/>
      <c r="E106" s="899"/>
      <c r="F106" s="899"/>
      <c r="G106" s="899"/>
    </row>
    <row r="107" spans="2:18" x14ac:dyDescent="0.2">
      <c r="C107" s="20" t="s">
        <v>375</v>
      </c>
    </row>
  </sheetData>
  <mergeCells count="31">
    <mergeCell ref="B8:B9"/>
    <mergeCell ref="C8:C9"/>
    <mergeCell ref="G8:I8"/>
    <mergeCell ref="J8:L8"/>
    <mergeCell ref="M8:Q8"/>
    <mergeCell ref="D8:F8"/>
    <mergeCell ref="B28:B29"/>
    <mergeCell ref="C28:C29"/>
    <mergeCell ref="G28:I28"/>
    <mergeCell ref="J28:L28"/>
    <mergeCell ref="M28:Q28"/>
    <mergeCell ref="D28:F28"/>
    <mergeCell ref="C57:G57"/>
    <mergeCell ref="G62:I62"/>
    <mergeCell ref="J62:L62"/>
    <mergeCell ref="D62:F62"/>
    <mergeCell ref="R8:R9"/>
    <mergeCell ref="R28:R29"/>
    <mergeCell ref="E34:E35"/>
    <mergeCell ref="H34:H35"/>
    <mergeCell ref="K34:K35"/>
    <mergeCell ref="M34:M35"/>
    <mergeCell ref="N34:N35"/>
    <mergeCell ref="O34:O35"/>
    <mergeCell ref="P34:P35"/>
    <mergeCell ref="Q34:Q35"/>
    <mergeCell ref="B62:B64"/>
    <mergeCell ref="C62:C64"/>
    <mergeCell ref="M62:Q62"/>
    <mergeCell ref="R62:R63"/>
    <mergeCell ref="C106:G106"/>
  </mergeCells>
  <pageMargins left="1.02" right="0.25" top="1" bottom="1" header="0.25" footer="0.25"/>
  <pageSetup paperSize="9" scale="37" fitToHeight="2" orientation="landscape" r:id="rId1"/>
  <headerFooter alignWithMargins="0"/>
  <rowBreaks count="1" manualBreakCount="1">
    <brk id="59"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O45"/>
  <sheetViews>
    <sheetView showGridLines="0" view="pageBreakPreview" topLeftCell="A11" zoomScale="72" zoomScaleNormal="75" zoomScaleSheetLayoutView="70" workbookViewId="0">
      <selection activeCell="F15" sqref="F15"/>
    </sheetView>
  </sheetViews>
  <sheetFormatPr defaultColWidth="9.28515625" defaultRowHeight="15" x14ac:dyDescent="0.2"/>
  <cols>
    <col min="1" max="1" width="6.7109375" style="20" customWidth="1"/>
    <col min="2" max="2" width="7" style="20" customWidth="1"/>
    <col min="3" max="3" width="96.7109375" style="20" customWidth="1"/>
    <col min="4" max="4" width="14.42578125" style="20" customWidth="1"/>
    <col min="5" max="5" width="16.42578125" style="20" customWidth="1"/>
    <col min="6" max="6" width="16.28515625" style="20" customWidth="1"/>
    <col min="7" max="7" width="17.5703125" style="20" customWidth="1"/>
    <col min="8" max="8" width="16.7109375" style="20" customWidth="1"/>
    <col min="9" max="9" width="15" style="20" customWidth="1"/>
    <col min="10" max="10" width="17.42578125" style="20" customWidth="1"/>
    <col min="11" max="11" width="16.5703125" style="20" customWidth="1"/>
    <col min="12" max="14" width="18.7109375" style="20" customWidth="1"/>
    <col min="15" max="16384" width="9.28515625" style="20"/>
  </cols>
  <sheetData>
    <row r="2" spans="2:11" x14ac:dyDescent="0.2">
      <c r="D2" s="298" t="str">
        <f>Index!B2</f>
        <v>ADANI TRANSMISSION (INDIA) LIMITED</v>
      </c>
      <c r="E2" s="298"/>
      <c r="F2" s="298"/>
      <c r="G2" s="21"/>
      <c r="H2" s="21"/>
      <c r="I2" s="21"/>
      <c r="J2" s="21"/>
      <c r="K2" s="21"/>
    </row>
    <row r="3" spans="2:11" s="22" customFormat="1" x14ac:dyDescent="0.25">
      <c r="D3" s="142" t="s">
        <v>0</v>
      </c>
      <c r="E3" s="142"/>
      <c r="F3" s="142"/>
      <c r="G3" s="23"/>
      <c r="H3" s="23"/>
      <c r="I3" s="23"/>
      <c r="J3" s="23"/>
      <c r="K3" s="23"/>
    </row>
    <row r="4" spans="2:11" s="22" customFormat="1" x14ac:dyDescent="0.25">
      <c r="D4" s="54" t="s">
        <v>377</v>
      </c>
      <c r="E4" s="54"/>
      <c r="F4" s="54"/>
      <c r="G4" s="23"/>
      <c r="H4" s="67"/>
      <c r="I4" s="67"/>
      <c r="J4" s="23"/>
      <c r="K4" s="23"/>
    </row>
    <row r="5" spans="2:11" x14ac:dyDescent="0.2">
      <c r="C5" s="26"/>
    </row>
    <row r="6" spans="2:11" x14ac:dyDescent="0.2">
      <c r="C6" s="26"/>
    </row>
    <row r="7" spans="2:11" x14ac:dyDescent="0.2">
      <c r="C7" s="26" t="s">
        <v>378</v>
      </c>
    </row>
    <row r="8" spans="2:11" x14ac:dyDescent="0.2">
      <c r="C8" s="26"/>
    </row>
    <row r="9" spans="2:11" x14ac:dyDescent="0.25">
      <c r="D9" s="120"/>
      <c r="E9" s="120"/>
      <c r="F9" s="120"/>
      <c r="G9" s="120"/>
      <c r="I9" s="120"/>
      <c r="J9" s="25" t="s">
        <v>69</v>
      </c>
    </row>
    <row r="10" spans="2:11" ht="24.6" customHeight="1" x14ac:dyDescent="0.2">
      <c r="B10" s="859" t="s">
        <v>345</v>
      </c>
      <c r="C10" s="859" t="s">
        <v>70</v>
      </c>
      <c r="D10" s="857" t="s">
        <v>379</v>
      </c>
      <c r="E10" s="768" t="s">
        <v>71</v>
      </c>
      <c r="F10" s="770"/>
      <c r="G10" s="768" t="s">
        <v>72</v>
      </c>
      <c r="H10" s="770"/>
      <c r="I10" s="768" t="s">
        <v>73</v>
      </c>
      <c r="J10" s="770"/>
    </row>
    <row r="11" spans="2:11" ht="34.9" customHeight="1" x14ac:dyDescent="0.2">
      <c r="B11" s="860"/>
      <c r="C11" s="860"/>
      <c r="D11" s="858"/>
      <c r="E11" s="413" t="s">
        <v>76</v>
      </c>
      <c r="F11" s="412" t="s">
        <v>380</v>
      </c>
      <c r="G11" s="413" t="s">
        <v>76</v>
      </c>
      <c r="H11" s="412" t="s">
        <v>380</v>
      </c>
      <c r="I11" s="413" t="s">
        <v>76</v>
      </c>
      <c r="J11" s="412" t="s">
        <v>380</v>
      </c>
    </row>
    <row r="12" spans="2:11" x14ac:dyDescent="0.25">
      <c r="B12" s="125">
        <v>1</v>
      </c>
      <c r="C12" s="143" t="s">
        <v>381</v>
      </c>
      <c r="D12" s="161"/>
      <c r="E12" s="583">
        <v>1.1000000000000001</v>
      </c>
      <c r="F12" s="583">
        <f>'F2'!F13/12</f>
        <v>1.1046000000000002</v>
      </c>
      <c r="G12" s="584">
        <v>1.1499999999999999</v>
      </c>
      <c r="H12" s="585">
        <f>'F2'!J13/12</f>
        <v>1.1453</v>
      </c>
      <c r="I12" s="585">
        <v>1.19</v>
      </c>
      <c r="J12" s="585">
        <f>'F2'!P13/12</f>
        <v>1.1908000000000001</v>
      </c>
    </row>
    <row r="13" spans="2:11" x14ac:dyDescent="0.25">
      <c r="B13" s="125">
        <f>B12+1</f>
        <v>2</v>
      </c>
      <c r="C13" s="13" t="s">
        <v>382</v>
      </c>
      <c r="D13" s="161"/>
      <c r="E13" s="583">
        <v>7.13</v>
      </c>
      <c r="F13" s="583">
        <f>'F4'!D24*1%</f>
        <v>7.1303999999999998</v>
      </c>
      <c r="G13" s="584">
        <v>7.13</v>
      </c>
      <c r="H13" s="585">
        <f>'F4'!I24*1%</f>
        <v>7.1320999999999994</v>
      </c>
      <c r="I13" s="585">
        <v>7.13</v>
      </c>
      <c r="J13" s="585">
        <f>'F4'!N24*1%</f>
        <v>7.132299999999999</v>
      </c>
    </row>
    <row r="14" spans="2:11" x14ac:dyDescent="0.25">
      <c r="B14" s="125">
        <f t="shared" ref="B14:B18" si="0">B13+1</f>
        <v>3</v>
      </c>
      <c r="C14" s="13" t="s">
        <v>383</v>
      </c>
      <c r="D14" s="161"/>
      <c r="E14" s="583">
        <v>16.38</v>
      </c>
      <c r="F14" s="629">
        <v>16.38</v>
      </c>
      <c r="G14" s="610">
        <v>17.62</v>
      </c>
      <c r="H14" s="610">
        <v>17.62</v>
      </c>
      <c r="I14" s="610">
        <v>17.440000000000001</v>
      </c>
      <c r="J14" s="610">
        <v>17.440000000000001</v>
      </c>
    </row>
    <row r="15" spans="2:11" x14ac:dyDescent="0.25">
      <c r="B15" s="125">
        <f t="shared" si="0"/>
        <v>4</v>
      </c>
      <c r="C15" s="143" t="s">
        <v>384</v>
      </c>
      <c r="D15" s="162"/>
      <c r="E15" s="586">
        <v>0</v>
      </c>
      <c r="F15" s="587">
        <v>0</v>
      </c>
      <c r="G15" s="584">
        <v>0</v>
      </c>
      <c r="H15" s="585">
        <v>0</v>
      </c>
      <c r="I15" s="585">
        <v>0</v>
      </c>
      <c r="J15" s="585">
        <v>0</v>
      </c>
    </row>
    <row r="16" spans="2:11" x14ac:dyDescent="0.2">
      <c r="B16" s="125">
        <f t="shared" si="0"/>
        <v>5</v>
      </c>
      <c r="C16" s="404" t="s">
        <v>385</v>
      </c>
      <c r="D16" s="162"/>
      <c r="E16" s="586">
        <v>24.61</v>
      </c>
      <c r="F16" s="586">
        <f>SUM(F12:F14)-F15</f>
        <v>24.614999999999998</v>
      </c>
      <c r="G16" s="586">
        <v>25.89</v>
      </c>
      <c r="H16" s="586">
        <f>SUM(H12:H14)-H15</f>
        <v>25.897400000000001</v>
      </c>
      <c r="I16" s="586">
        <v>27.76</v>
      </c>
      <c r="J16" s="586">
        <f>SUM(J12:J14)-J15</f>
        <v>25.763100000000001</v>
      </c>
    </row>
    <row r="17" spans="2:15" s="22" customFormat="1" ht="17.25" customHeight="1" x14ac:dyDescent="0.25">
      <c r="B17" s="125">
        <f t="shared" si="0"/>
        <v>6</v>
      </c>
      <c r="C17" s="143" t="s">
        <v>386</v>
      </c>
      <c r="D17" s="163"/>
      <c r="E17" s="617">
        <v>9.4500000000000001E-2</v>
      </c>
      <c r="F17" s="601">
        <f>'Carrying Cost'!E2</f>
        <v>9.2987671232876712E-2</v>
      </c>
      <c r="G17" s="615">
        <v>9.4500000000000001E-2</v>
      </c>
      <c r="H17" s="604">
        <f>'Carrying Cost'!E16</f>
        <v>0.10065163934426231</v>
      </c>
      <c r="I17" s="616">
        <v>9.4500000000000001E-2</v>
      </c>
      <c r="J17" s="604">
        <f>'Carrying Cost'!E30</f>
        <v>0.1045</v>
      </c>
      <c r="K17" s="144"/>
      <c r="L17" s="144"/>
      <c r="M17" s="144"/>
      <c r="N17" s="144"/>
      <c r="O17" s="144"/>
    </row>
    <row r="18" spans="2:15" s="22" customFormat="1" x14ac:dyDescent="0.25">
      <c r="B18" s="125">
        <f t="shared" si="0"/>
        <v>7</v>
      </c>
      <c r="C18" s="165" t="s">
        <v>387</v>
      </c>
      <c r="D18" s="163"/>
      <c r="E18" s="586">
        <v>2.33</v>
      </c>
      <c r="F18" s="586">
        <f>F16*F17</f>
        <v>2.2888915273972601</v>
      </c>
      <c r="G18" s="605">
        <v>2.4500000000000002</v>
      </c>
      <c r="H18" s="586">
        <f>H16*H17</f>
        <v>2.6066157647540988</v>
      </c>
      <c r="I18" s="605">
        <v>2.4300000000000002</v>
      </c>
      <c r="J18" s="586">
        <f>J16*J17</f>
        <v>2.6922439499999999</v>
      </c>
      <c r="K18" s="144"/>
      <c r="L18" s="144"/>
      <c r="M18" s="144"/>
      <c r="N18" s="144"/>
      <c r="O18" s="144"/>
    </row>
    <row r="19" spans="2:15" s="22" customFormat="1" x14ac:dyDescent="0.25">
      <c r="B19" s="164"/>
      <c r="C19" s="165"/>
      <c r="D19" s="163"/>
      <c r="E19" s="587"/>
      <c r="F19" s="587"/>
      <c r="G19" s="584"/>
      <c r="H19" s="584"/>
      <c r="I19" s="584"/>
      <c r="J19" s="584"/>
      <c r="K19" s="144"/>
      <c r="L19" s="144"/>
      <c r="M19" s="144"/>
      <c r="N19" s="144"/>
      <c r="O19" s="144"/>
    </row>
    <row r="20" spans="2:15" s="22" customFormat="1" x14ac:dyDescent="0.25">
      <c r="B20" s="164">
        <v>8</v>
      </c>
      <c r="C20" s="165" t="s">
        <v>388</v>
      </c>
      <c r="D20" s="163"/>
      <c r="E20" s="587"/>
      <c r="F20" s="627">
        <f>MAX(3.6-5.23,0)</f>
        <v>0</v>
      </c>
      <c r="G20" s="610"/>
      <c r="H20" s="610">
        <v>4.3899999999999997</v>
      </c>
      <c r="I20" s="584"/>
      <c r="J20" s="584"/>
      <c r="K20" s="144"/>
      <c r="L20" s="144"/>
      <c r="M20" s="144"/>
      <c r="N20" s="144"/>
      <c r="O20" s="144"/>
    </row>
    <row r="21" spans="2:15" ht="15.75" x14ac:dyDescent="0.25">
      <c r="B21" s="125"/>
      <c r="C21" s="642"/>
      <c r="D21" s="163"/>
      <c r="E21" s="587"/>
      <c r="F21" s="587"/>
      <c r="G21" s="584"/>
      <c r="H21" s="585"/>
      <c r="I21" s="585"/>
      <c r="J21" s="585"/>
    </row>
    <row r="22" spans="2:15" x14ac:dyDescent="0.25">
      <c r="B22" s="406">
        <v>9</v>
      </c>
      <c r="C22" s="404" t="s">
        <v>389</v>
      </c>
      <c r="D22" s="163"/>
      <c r="E22" s="587"/>
      <c r="F22" s="587"/>
      <c r="G22" s="584"/>
      <c r="H22" s="585"/>
      <c r="I22" s="585"/>
      <c r="J22" s="585"/>
    </row>
    <row r="23" spans="2:15" x14ac:dyDescent="0.25">
      <c r="B23" s="125">
        <f t="shared" ref="B23:B24" si="1">B22+1</f>
        <v>10</v>
      </c>
      <c r="C23" s="143" t="s">
        <v>386</v>
      </c>
      <c r="D23" s="163"/>
      <c r="E23" s="587"/>
      <c r="F23" s="587"/>
      <c r="G23" s="584"/>
      <c r="H23" s="585"/>
      <c r="I23" s="585"/>
      <c r="J23" s="585"/>
    </row>
    <row r="24" spans="2:15" x14ac:dyDescent="0.25">
      <c r="B24" s="125">
        <f t="shared" si="1"/>
        <v>11</v>
      </c>
      <c r="C24" s="405" t="s">
        <v>389</v>
      </c>
      <c r="D24" s="163"/>
      <c r="E24" s="587"/>
      <c r="F24" s="587"/>
      <c r="G24" s="584"/>
      <c r="H24" s="584"/>
      <c r="I24" s="584"/>
      <c r="J24" s="584"/>
    </row>
    <row r="26" spans="2:15" s="22" customFormat="1" x14ac:dyDescent="0.25">
      <c r="B26" s="159" t="s">
        <v>390</v>
      </c>
      <c r="C26" s="58"/>
      <c r="D26" s="58"/>
      <c r="E26" s="58"/>
      <c r="F26" s="58"/>
      <c r="G26" s="58"/>
      <c r="H26" s="58"/>
      <c r="I26" s="58"/>
      <c r="J26" s="58"/>
    </row>
    <row r="27" spans="2:15" s="22" customFormat="1" x14ac:dyDescent="0.25">
      <c r="B27" s="101">
        <v>1</v>
      </c>
      <c r="C27" s="58" t="s">
        <v>391</v>
      </c>
      <c r="D27" s="166"/>
      <c r="E27" s="166"/>
      <c r="F27" s="166"/>
      <c r="G27" s="166"/>
      <c r="J27" s="58"/>
    </row>
    <row r="28" spans="2:15" s="22" customFormat="1" x14ac:dyDescent="0.25">
      <c r="B28" s="101">
        <v>2</v>
      </c>
      <c r="C28" s="58" t="s">
        <v>392</v>
      </c>
      <c r="D28" s="166"/>
      <c r="E28" s="166"/>
      <c r="F28" s="166"/>
      <c r="G28" s="166"/>
      <c r="J28" s="58"/>
    </row>
    <row r="29" spans="2:15" s="22" customFormat="1" x14ac:dyDescent="0.25">
      <c r="B29" s="167"/>
      <c r="D29" s="58"/>
      <c r="E29" s="58"/>
      <c r="F29" s="58"/>
      <c r="G29" s="58"/>
      <c r="H29" s="58"/>
      <c r="I29" s="58"/>
      <c r="J29" s="58"/>
    </row>
    <row r="32" spans="2:15" x14ac:dyDescent="0.2">
      <c r="I32" s="25" t="s">
        <v>69</v>
      </c>
    </row>
    <row r="33" spans="2:9" ht="24.6" customHeight="1" x14ac:dyDescent="0.2">
      <c r="B33" s="856" t="s">
        <v>345</v>
      </c>
      <c r="C33" s="841" t="s">
        <v>70</v>
      </c>
      <c r="D33" s="841" t="s">
        <v>379</v>
      </c>
      <c r="E33" s="902" t="s">
        <v>74</v>
      </c>
      <c r="F33" s="903"/>
      <c r="G33" s="903"/>
      <c r="H33" s="903"/>
      <c r="I33" s="904"/>
    </row>
    <row r="34" spans="2:9" ht="24.6" customHeight="1" x14ac:dyDescent="0.2">
      <c r="B34" s="856"/>
      <c r="C34" s="841"/>
      <c r="D34" s="841"/>
      <c r="E34" s="412" t="s">
        <v>83</v>
      </c>
      <c r="F34" s="412" t="s">
        <v>84</v>
      </c>
      <c r="G34" s="412" t="s">
        <v>85</v>
      </c>
      <c r="H34" s="412" t="s">
        <v>86</v>
      </c>
      <c r="I34" s="412" t="s">
        <v>87</v>
      </c>
    </row>
    <row r="35" spans="2:9" x14ac:dyDescent="0.25">
      <c r="B35" s="125">
        <v>1</v>
      </c>
      <c r="C35" s="143" t="s">
        <v>381</v>
      </c>
      <c r="D35" s="29"/>
      <c r="E35" s="588">
        <f>'F2'!R13/12</f>
        <v>1.2428000000000001</v>
      </c>
      <c r="F35" s="588">
        <f>'F2'!S13/12</f>
        <v>1.2992999999999999</v>
      </c>
      <c r="G35" s="588">
        <f>'F2'!T13/12</f>
        <v>1.3576499999999998</v>
      </c>
      <c r="H35" s="588">
        <f>'F2'!U13/12</f>
        <v>1.41795</v>
      </c>
      <c r="I35" s="588">
        <f>'F2'!V13/12</f>
        <v>1.4839500000000001</v>
      </c>
    </row>
    <row r="36" spans="2:9" x14ac:dyDescent="0.25">
      <c r="B36" s="125">
        <f t="shared" ref="B36:B41" si="2">B35+1</f>
        <v>2</v>
      </c>
      <c r="C36" s="13" t="s">
        <v>382</v>
      </c>
      <c r="D36" s="29"/>
      <c r="E36" s="588">
        <f>'F4'!S24*1%</f>
        <v>7.132299999999999</v>
      </c>
      <c r="F36" s="527">
        <f>'F4'!D41*1%</f>
        <v>7.3222999999999994</v>
      </c>
      <c r="G36" s="527">
        <f>'F4'!I41*1%</f>
        <v>7.3222999999999994</v>
      </c>
      <c r="H36" s="527">
        <f>'F4'!N41*1%</f>
        <v>7.3222999999999994</v>
      </c>
      <c r="I36" s="527">
        <f>'F4'!S41*1%</f>
        <v>7.3222999999999994</v>
      </c>
    </row>
    <row r="37" spans="2:9" x14ac:dyDescent="0.25">
      <c r="B37" s="125">
        <f t="shared" si="2"/>
        <v>3</v>
      </c>
      <c r="C37" s="13" t="s">
        <v>393</v>
      </c>
      <c r="D37" s="29"/>
      <c r="E37" s="602">
        <f ca="1">'InSTS Revenue'!D10*1.5/12</f>
        <v>13.950846405505294</v>
      </c>
      <c r="F37" s="602">
        <f ca="1">'InSTS Revenue'!E10*1.5/12</f>
        <v>8.3051657070237344</v>
      </c>
      <c r="G37" s="602">
        <f ca="1">'InSTS Revenue'!F10*1.5/12</f>
        <v>8.3684926427752426</v>
      </c>
      <c r="H37" s="602">
        <f ca="1">'InSTS Revenue'!G10*1.5/12</f>
        <v>8.4478846986931728</v>
      </c>
      <c r="I37" s="602">
        <f ca="1">'InSTS Revenue'!H10*1.5/12</f>
        <v>8.5360153588793537</v>
      </c>
    </row>
    <row r="38" spans="2:9" x14ac:dyDescent="0.25">
      <c r="B38" s="125">
        <f t="shared" si="2"/>
        <v>4</v>
      </c>
      <c r="C38" s="143" t="s">
        <v>384</v>
      </c>
      <c r="D38" s="29"/>
      <c r="E38" s="588">
        <v>0</v>
      </c>
      <c r="F38" s="527">
        <v>0</v>
      </c>
      <c r="G38" s="527">
        <v>0</v>
      </c>
      <c r="H38" s="527">
        <v>0</v>
      </c>
      <c r="I38" s="527">
        <v>0</v>
      </c>
    </row>
    <row r="39" spans="2:9" x14ac:dyDescent="0.25">
      <c r="B39" s="125">
        <f t="shared" si="2"/>
        <v>5</v>
      </c>
      <c r="C39" s="404" t="s">
        <v>385</v>
      </c>
      <c r="D39" s="29"/>
      <c r="E39" s="586">
        <f ca="1">SUM(E35:E37)-E38</f>
        <v>22.325946405505292</v>
      </c>
      <c r="F39" s="586">
        <f t="shared" ref="F39:I39" ca="1" si="3">SUM(F35:F37)-F38</f>
        <v>16.926765707023733</v>
      </c>
      <c r="G39" s="586">
        <f t="shared" ca="1" si="3"/>
        <v>17.048442642775242</v>
      </c>
      <c r="H39" s="586">
        <f t="shared" ca="1" si="3"/>
        <v>17.188134698693172</v>
      </c>
      <c r="I39" s="586">
        <f t="shared" ca="1" si="3"/>
        <v>17.342265358879352</v>
      </c>
    </row>
    <row r="40" spans="2:9" x14ac:dyDescent="0.25">
      <c r="B40" s="125">
        <f t="shared" si="2"/>
        <v>6</v>
      </c>
      <c r="C40" s="143" t="s">
        <v>386</v>
      </c>
      <c r="D40" s="29"/>
      <c r="E40" s="601">
        <f>'Carrying Cost'!E30</f>
        <v>0.1045</v>
      </c>
      <c r="F40" s="603">
        <f>E40</f>
        <v>0.1045</v>
      </c>
      <c r="G40" s="603">
        <f t="shared" ref="G40:I40" si="4">F40</f>
        <v>0.1045</v>
      </c>
      <c r="H40" s="603">
        <f t="shared" si="4"/>
        <v>0.1045</v>
      </c>
      <c r="I40" s="603">
        <f t="shared" si="4"/>
        <v>0.1045</v>
      </c>
    </row>
    <row r="41" spans="2:9" x14ac:dyDescent="0.2">
      <c r="B41" s="125">
        <f t="shared" si="2"/>
        <v>7</v>
      </c>
      <c r="C41" s="405" t="s">
        <v>394</v>
      </c>
      <c r="D41" s="27"/>
      <c r="E41" s="586">
        <f ca="1">E39*E40</f>
        <v>2.3330613993753029</v>
      </c>
      <c r="F41" s="586">
        <f t="shared" ref="F41:I41" ca="1" si="5">F39*F40</f>
        <v>1.76884701638398</v>
      </c>
      <c r="G41" s="586">
        <f t="shared" ca="1" si="5"/>
        <v>1.7815622561700128</v>
      </c>
      <c r="H41" s="586">
        <f t="shared" ca="1" si="5"/>
        <v>1.7961600760134364</v>
      </c>
      <c r="I41" s="586">
        <f t="shared" ca="1" si="5"/>
        <v>1.8122667300028923</v>
      </c>
    </row>
    <row r="42" spans="2:9" x14ac:dyDescent="0.2">
      <c r="B42" s="125"/>
      <c r="C42" s="405"/>
      <c r="D42" s="27"/>
      <c r="E42" s="527"/>
      <c r="F42" s="527"/>
      <c r="G42" s="527"/>
      <c r="H42" s="527"/>
      <c r="I42" s="527"/>
    </row>
    <row r="43" spans="2:9" x14ac:dyDescent="0.2">
      <c r="B43" s="406">
        <v>8</v>
      </c>
      <c r="C43" s="404" t="s">
        <v>389</v>
      </c>
      <c r="D43" s="27"/>
      <c r="E43" s="527"/>
      <c r="F43" s="527"/>
      <c r="G43" s="527"/>
      <c r="H43" s="527"/>
      <c r="I43" s="527"/>
    </row>
    <row r="44" spans="2:9" x14ac:dyDescent="0.2">
      <c r="B44" s="125">
        <f t="shared" ref="B44:B45" si="6">B43+1</f>
        <v>9</v>
      </c>
      <c r="C44" s="143" t="s">
        <v>395</v>
      </c>
      <c r="D44" s="27"/>
      <c r="E44" s="527"/>
      <c r="F44" s="527"/>
      <c r="G44" s="527"/>
      <c r="H44" s="527"/>
      <c r="I44" s="527"/>
    </row>
    <row r="45" spans="2:9" x14ac:dyDescent="0.2">
      <c r="B45" s="125">
        <f t="shared" si="6"/>
        <v>10</v>
      </c>
      <c r="C45" s="405" t="s">
        <v>389</v>
      </c>
      <c r="D45" s="27"/>
      <c r="E45" s="527"/>
      <c r="F45" s="527"/>
      <c r="G45" s="527"/>
      <c r="H45" s="527"/>
      <c r="I45" s="527"/>
    </row>
  </sheetData>
  <mergeCells count="10">
    <mergeCell ref="G10:H10"/>
    <mergeCell ref="I10:J10"/>
    <mergeCell ref="E10:F10"/>
    <mergeCell ref="E33:I33"/>
    <mergeCell ref="B33:B34"/>
    <mergeCell ref="C33:C34"/>
    <mergeCell ref="D33:D34"/>
    <mergeCell ref="B10:B11"/>
    <mergeCell ref="C10:C11"/>
    <mergeCell ref="D10:D11"/>
  </mergeCells>
  <pageMargins left="1.02" right="0.25" top="1" bottom="1" header="0.25" footer="0.25"/>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pageSetUpPr fitToPage="1"/>
  </sheetPr>
  <dimension ref="B2:O63"/>
  <sheetViews>
    <sheetView showGridLines="0" view="pageBreakPreview" topLeftCell="B1" zoomScale="78" zoomScaleNormal="75" workbookViewId="0">
      <selection activeCell="F15" sqref="F15"/>
    </sheetView>
  </sheetViews>
  <sheetFormatPr defaultColWidth="9.28515625" defaultRowHeight="15" x14ac:dyDescent="0.2"/>
  <cols>
    <col min="1" max="1" width="6.28515625" style="3" customWidth="1"/>
    <col min="2" max="2" width="8.28515625" style="3" customWidth="1"/>
    <col min="3" max="3" width="63.7109375" style="3" customWidth="1"/>
    <col min="4" max="6" width="16.7109375" style="3" customWidth="1"/>
    <col min="7" max="9" width="16.5703125" style="3" customWidth="1"/>
    <col min="10" max="11" width="15.7109375" style="3" customWidth="1"/>
    <col min="12" max="12" width="19.28515625" style="3" customWidth="1"/>
    <col min="13" max="13" width="36.5703125" style="3" bestFit="1" customWidth="1"/>
    <col min="14" max="16384" width="9.28515625" style="3"/>
  </cols>
  <sheetData>
    <row r="2" spans="2:14" x14ac:dyDescent="0.2">
      <c r="C2" s="157"/>
      <c r="D2" s="157"/>
      <c r="E2" s="157"/>
      <c r="F2" s="73" t="str">
        <f>Index!B2</f>
        <v>ADANI TRANSMISSION (INDIA) LIMITED</v>
      </c>
      <c r="G2" s="157"/>
      <c r="H2" s="157"/>
      <c r="J2" s="157"/>
      <c r="K2" s="157"/>
      <c r="L2" s="157"/>
      <c r="M2" s="157"/>
      <c r="N2" s="157"/>
    </row>
    <row r="3" spans="2:14" s="1" customFormat="1" x14ac:dyDescent="0.25">
      <c r="C3" s="157"/>
      <c r="D3" s="157"/>
      <c r="E3" s="157"/>
      <c r="F3" s="68" t="s">
        <v>0</v>
      </c>
      <c r="G3" s="157"/>
      <c r="H3" s="157"/>
      <c r="J3" s="157"/>
      <c r="K3" s="157"/>
      <c r="L3" s="157"/>
      <c r="M3" s="157"/>
      <c r="N3" s="157"/>
    </row>
    <row r="4" spans="2:14" s="1" customFormat="1" x14ac:dyDescent="0.25">
      <c r="C4" s="157"/>
      <c r="D4" s="157"/>
      <c r="E4" s="157"/>
      <c r="F4" s="68" t="s">
        <v>396</v>
      </c>
      <c r="G4" s="157"/>
      <c r="H4" s="157"/>
      <c r="J4" s="157"/>
      <c r="K4" s="157"/>
      <c r="L4" s="157"/>
      <c r="M4" s="157"/>
      <c r="N4" s="157"/>
    </row>
    <row r="7" spans="2:14" x14ac:dyDescent="0.2">
      <c r="L7" s="73" t="s">
        <v>69</v>
      </c>
    </row>
    <row r="8" spans="2:14" x14ac:dyDescent="0.2">
      <c r="B8" s="841" t="s">
        <v>345</v>
      </c>
      <c r="C8" s="841" t="s">
        <v>70</v>
      </c>
      <c r="D8" s="768" t="s">
        <v>71</v>
      </c>
      <c r="E8" s="769"/>
      <c r="F8" s="770"/>
      <c r="G8" s="768" t="s">
        <v>72</v>
      </c>
      <c r="H8" s="769"/>
      <c r="I8" s="770"/>
      <c r="J8" s="768" t="s">
        <v>73</v>
      </c>
      <c r="K8" s="769"/>
      <c r="L8" s="770"/>
    </row>
    <row r="9" spans="2:14" ht="28.5" x14ac:dyDescent="0.2">
      <c r="B9" s="841"/>
      <c r="C9" s="841"/>
      <c r="D9" s="412" t="s">
        <v>76</v>
      </c>
      <c r="E9" s="412" t="s">
        <v>77</v>
      </c>
      <c r="F9" s="412" t="s">
        <v>78</v>
      </c>
      <c r="G9" s="412" t="s">
        <v>76</v>
      </c>
      <c r="H9" s="412" t="s">
        <v>77</v>
      </c>
      <c r="I9" s="412" t="s">
        <v>78</v>
      </c>
      <c r="J9" s="412" t="s">
        <v>76</v>
      </c>
      <c r="K9" s="412" t="s">
        <v>131</v>
      </c>
      <c r="L9" s="412" t="s">
        <v>82</v>
      </c>
    </row>
    <row r="10" spans="2:14" x14ac:dyDescent="0.2">
      <c r="B10" s="841"/>
      <c r="C10" s="841"/>
      <c r="D10" s="412" t="s">
        <v>88</v>
      </c>
      <c r="E10" s="412" t="s">
        <v>89</v>
      </c>
      <c r="F10" s="412" t="s">
        <v>90</v>
      </c>
      <c r="G10" s="412" t="s">
        <v>91</v>
      </c>
      <c r="H10" s="412" t="s">
        <v>92</v>
      </c>
      <c r="I10" s="412" t="s">
        <v>93</v>
      </c>
      <c r="J10" s="412" t="s">
        <v>94</v>
      </c>
      <c r="K10" s="412" t="s">
        <v>95</v>
      </c>
      <c r="L10" s="412" t="s">
        <v>348</v>
      </c>
    </row>
    <row r="11" spans="2:14" x14ac:dyDescent="0.2">
      <c r="B11" s="424">
        <v>1</v>
      </c>
      <c r="C11" s="425" t="s">
        <v>397</v>
      </c>
      <c r="D11" s="527">
        <v>213.91</v>
      </c>
      <c r="E11" s="527">
        <f>'F4'!D24*0.3</f>
        <v>213.91199999999998</v>
      </c>
      <c r="F11" s="527"/>
      <c r="G11" s="594">
        <v>213.91</v>
      </c>
      <c r="H11" s="527">
        <f>E15</f>
        <v>213.96299999999997</v>
      </c>
      <c r="I11" s="527"/>
      <c r="J11" s="527">
        <v>213.91</v>
      </c>
      <c r="K11" s="527">
        <f>H15</f>
        <v>213.96899999999997</v>
      </c>
      <c r="L11" s="527"/>
    </row>
    <row r="12" spans="2:14" x14ac:dyDescent="0.2">
      <c r="B12" s="424">
        <f>B11+1</f>
        <v>2</v>
      </c>
      <c r="C12" s="425" t="s">
        <v>398</v>
      </c>
      <c r="D12" s="527">
        <v>0</v>
      </c>
      <c r="E12" s="527">
        <f>'F4'!E24</f>
        <v>0.16999999999999998</v>
      </c>
      <c r="F12" s="527"/>
      <c r="G12" s="594">
        <v>0</v>
      </c>
      <c r="H12" s="527">
        <f>'F4'!J24</f>
        <v>0.02</v>
      </c>
      <c r="I12" s="527"/>
      <c r="J12" s="527">
        <v>0</v>
      </c>
      <c r="K12" s="527">
        <f>'F4'!O24</f>
        <v>0</v>
      </c>
      <c r="L12" s="527"/>
    </row>
    <row r="13" spans="2:14" x14ac:dyDescent="0.2">
      <c r="B13" s="424">
        <f t="shared" ref="B13:B15" si="0">B12+1</f>
        <v>3</v>
      </c>
      <c r="C13" s="425" t="s">
        <v>399</v>
      </c>
      <c r="D13" s="534">
        <v>0</v>
      </c>
      <c r="E13" s="534">
        <f>E12*0.3</f>
        <v>5.0999999999999997E-2</v>
      </c>
      <c r="F13" s="534"/>
      <c r="G13" s="594">
        <v>0</v>
      </c>
      <c r="H13" s="534">
        <f>H12*0.3</f>
        <v>6.0000000000000001E-3</v>
      </c>
      <c r="I13" s="527"/>
      <c r="J13" s="527">
        <v>0</v>
      </c>
      <c r="K13" s="534">
        <f>K12*0.3</f>
        <v>0</v>
      </c>
      <c r="L13" s="527"/>
    </row>
    <row r="14" spans="2:14" ht="30" x14ac:dyDescent="0.25">
      <c r="B14" s="427">
        <f t="shared" si="0"/>
        <v>4</v>
      </c>
      <c r="C14" s="428" t="s">
        <v>400</v>
      </c>
      <c r="D14" s="534">
        <v>0</v>
      </c>
      <c r="E14" s="534"/>
      <c r="F14" s="534"/>
      <c r="G14" s="595">
        <v>0</v>
      </c>
      <c r="H14" s="527"/>
      <c r="I14" s="527"/>
      <c r="J14" s="527">
        <v>0</v>
      </c>
      <c r="K14" s="527"/>
      <c r="L14" s="527"/>
    </row>
    <row r="15" spans="2:14" x14ac:dyDescent="0.2">
      <c r="B15" s="424">
        <f t="shared" si="0"/>
        <v>5</v>
      </c>
      <c r="C15" s="425" t="s">
        <v>401</v>
      </c>
      <c r="D15" s="534">
        <v>213.91</v>
      </c>
      <c r="E15" s="534">
        <f>E11+E13-E14</f>
        <v>213.96299999999997</v>
      </c>
      <c r="F15" s="534"/>
      <c r="G15" s="594">
        <v>213.91</v>
      </c>
      <c r="H15" s="534">
        <f>H11+H13-H14</f>
        <v>213.96899999999997</v>
      </c>
      <c r="I15" s="527"/>
      <c r="J15" s="527">
        <v>213.91</v>
      </c>
      <c r="K15" s="534">
        <f>K11+K13-K14</f>
        <v>213.96899999999997</v>
      </c>
      <c r="L15" s="534">
        <f>L11+L13-L14</f>
        <v>0</v>
      </c>
    </row>
    <row r="16" spans="2:14" x14ac:dyDescent="0.2">
      <c r="B16" s="124"/>
      <c r="C16" s="123"/>
      <c r="D16" s="527"/>
      <c r="E16" s="527"/>
      <c r="F16" s="527"/>
      <c r="G16" s="596"/>
      <c r="H16" s="527"/>
      <c r="I16" s="527"/>
      <c r="J16" s="527"/>
      <c r="K16" s="527"/>
      <c r="L16" s="527"/>
    </row>
    <row r="17" spans="2:13" x14ac:dyDescent="0.2">
      <c r="B17" s="424"/>
      <c r="C17" s="429" t="s">
        <v>402</v>
      </c>
      <c r="D17" s="527"/>
      <c r="E17" s="527"/>
      <c r="F17" s="527"/>
      <c r="G17" s="596"/>
      <c r="H17" s="527"/>
      <c r="I17" s="527"/>
      <c r="J17" s="527"/>
      <c r="K17" s="527"/>
      <c r="L17" s="527"/>
    </row>
    <row r="18" spans="2:13" x14ac:dyDescent="0.2">
      <c r="B18" s="424">
        <v>6</v>
      </c>
      <c r="C18" s="425" t="s">
        <v>403</v>
      </c>
      <c r="D18" s="597">
        <v>0.14000000000000001</v>
      </c>
      <c r="E18" s="597">
        <f>'F9'!E13</f>
        <v>0.15500000000000003</v>
      </c>
      <c r="F18" s="597"/>
      <c r="G18" s="598">
        <v>0.14000000000000001</v>
      </c>
      <c r="H18" s="597">
        <f>'F9'!F13</f>
        <v>0.15500000000000003</v>
      </c>
      <c r="I18" s="597"/>
      <c r="J18" s="597">
        <v>0.14000000000000001</v>
      </c>
      <c r="K18" s="597">
        <f>'F9'!G13</f>
        <v>0.14000000000000001</v>
      </c>
      <c r="L18" s="597"/>
    </row>
    <row r="19" spans="2:13" x14ac:dyDescent="0.2">
      <c r="B19" s="424">
        <v>7</v>
      </c>
      <c r="C19" s="425" t="s">
        <v>404</v>
      </c>
      <c r="D19" s="597">
        <v>0.1696</v>
      </c>
      <c r="E19" s="597">
        <f>E18/(1-'F9'!E9)</f>
        <v>0.18781504457584658</v>
      </c>
      <c r="F19" s="597"/>
      <c r="G19" s="598">
        <v>0.1696</v>
      </c>
      <c r="H19" s="597">
        <f>H18/(1-'F9'!F9)</f>
        <v>0.18781504459092674</v>
      </c>
      <c r="I19" s="597"/>
      <c r="J19" s="597">
        <v>0.1696</v>
      </c>
      <c r="K19" s="597">
        <f>K18/(1-'F9'!G9)</f>
        <v>0.16963939511438544</v>
      </c>
      <c r="L19" s="597"/>
    </row>
    <row r="20" spans="2:13" x14ac:dyDescent="0.2">
      <c r="B20" s="424">
        <v>8</v>
      </c>
      <c r="C20" s="425" t="s">
        <v>405</v>
      </c>
      <c r="D20" s="534">
        <v>36.29</v>
      </c>
      <c r="E20" s="534">
        <f>E11*E19</f>
        <v>40.175891815308489</v>
      </c>
      <c r="F20" s="534">
        <f>E20-D20</f>
        <v>3.88589181530849</v>
      </c>
      <c r="G20" s="594">
        <v>36.29</v>
      </c>
      <c r="H20" s="534">
        <f>H11*H19</f>
        <v>40.185470385808451</v>
      </c>
      <c r="I20" s="527"/>
      <c r="J20" s="527">
        <v>36.29</v>
      </c>
      <c r="K20" s="534">
        <f>K11*K19</f>
        <v>36.29757173322993</v>
      </c>
      <c r="L20" s="527"/>
    </row>
    <row r="21" spans="2:13" ht="15.75" x14ac:dyDescent="0.2">
      <c r="B21" s="424">
        <f t="shared" ref="B21:B22" si="1">B20+1</f>
        <v>9</v>
      </c>
      <c r="C21" s="641" t="s">
        <v>406</v>
      </c>
      <c r="D21" s="534">
        <v>0</v>
      </c>
      <c r="E21" s="534">
        <f>E19*E13/2</f>
        <v>4.7892836366840875E-3</v>
      </c>
      <c r="F21" s="534">
        <f t="shared" ref="F21:F22" si="2">E21-D21</f>
        <v>4.7892836366840875E-3</v>
      </c>
      <c r="G21" s="594">
        <v>0</v>
      </c>
      <c r="H21" s="534">
        <f>H19*H13/2</f>
        <v>5.6344513377278027E-4</v>
      </c>
      <c r="I21" s="527"/>
      <c r="J21" s="527">
        <v>0</v>
      </c>
      <c r="K21" s="534">
        <f>K19*K13/2</f>
        <v>0</v>
      </c>
      <c r="L21" s="527"/>
    </row>
    <row r="22" spans="2:13" x14ac:dyDescent="0.2">
      <c r="B22" s="424">
        <f t="shared" si="1"/>
        <v>10</v>
      </c>
      <c r="C22" s="429" t="s">
        <v>407</v>
      </c>
      <c r="D22" s="527">
        <v>36.29</v>
      </c>
      <c r="E22" s="527">
        <f>E20+E21</f>
        <v>40.180681098945172</v>
      </c>
      <c r="F22" s="534">
        <f t="shared" si="2"/>
        <v>3.8906810989451728</v>
      </c>
      <c r="G22" s="594">
        <v>36.29</v>
      </c>
      <c r="H22" s="527">
        <f>H20+H21</f>
        <v>40.186033830942222</v>
      </c>
      <c r="I22" s="527"/>
      <c r="J22" s="527">
        <v>36.29</v>
      </c>
      <c r="K22" s="527">
        <f>K20+K21</f>
        <v>36.29757173322993</v>
      </c>
      <c r="L22" s="527"/>
    </row>
    <row r="24" spans="2:13" x14ac:dyDescent="0.2">
      <c r="B24" s="907" t="s">
        <v>408</v>
      </c>
      <c r="C24" s="907"/>
      <c r="D24" s="907"/>
      <c r="E24" s="907"/>
      <c r="F24" s="907"/>
      <c r="G24" s="907"/>
      <c r="H24" s="907"/>
      <c r="I24" s="907"/>
      <c r="J24" s="907"/>
      <c r="K24" s="907"/>
    </row>
    <row r="25" spans="2:13" x14ac:dyDescent="0.2">
      <c r="B25" s="278" t="s">
        <v>409</v>
      </c>
      <c r="C25" s="278"/>
      <c r="D25" s="278"/>
      <c r="E25" s="278"/>
      <c r="F25" s="278"/>
      <c r="G25" s="278"/>
      <c r="H25" s="278"/>
      <c r="I25" s="278"/>
      <c r="J25" s="278"/>
      <c r="K25" s="278"/>
    </row>
    <row r="26" spans="2:13" x14ac:dyDescent="0.2">
      <c r="B26" s="3" t="s">
        <v>410</v>
      </c>
    </row>
    <row r="28" spans="2:13" x14ac:dyDescent="0.2">
      <c r="B28" s="278"/>
      <c r="C28" s="504" t="s">
        <v>411</v>
      </c>
      <c r="D28" s="278"/>
      <c r="E28" s="278"/>
      <c r="F28" s="278"/>
      <c r="G28" s="278"/>
      <c r="H28" s="278"/>
      <c r="I28" s="278"/>
      <c r="J28" s="278"/>
      <c r="K28" s="278"/>
      <c r="L28" s="278"/>
      <c r="M28" s="278"/>
    </row>
    <row r="29" spans="2:13" x14ac:dyDescent="0.2">
      <c r="B29" s="278"/>
      <c r="C29" s="278"/>
      <c r="D29" s="278"/>
      <c r="E29" s="278"/>
      <c r="F29" s="278"/>
      <c r="G29" s="278"/>
      <c r="H29" s="278"/>
      <c r="I29" s="278"/>
      <c r="J29" s="278"/>
      <c r="K29" s="278"/>
      <c r="L29" s="278"/>
      <c r="M29" s="278"/>
    </row>
    <row r="30" spans="2:13" x14ac:dyDescent="0.2">
      <c r="B30" s="848" t="s">
        <v>1</v>
      </c>
      <c r="C30" s="851" t="s">
        <v>70</v>
      </c>
      <c r="D30" s="905" t="s">
        <v>412</v>
      </c>
      <c r="E30" s="414" t="s">
        <v>71</v>
      </c>
      <c r="F30" s="412" t="s">
        <v>72</v>
      </c>
      <c r="G30" s="278"/>
      <c r="H30" s="278"/>
      <c r="I30" s="278"/>
      <c r="J30" s="278"/>
      <c r="K30" s="278"/>
      <c r="L30" s="278"/>
      <c r="M30" s="278"/>
    </row>
    <row r="31" spans="2:13" ht="28.5" x14ac:dyDescent="0.2">
      <c r="B31" s="849"/>
      <c r="C31" s="851"/>
      <c r="D31" s="906"/>
      <c r="E31" s="412" t="s">
        <v>77</v>
      </c>
      <c r="F31" s="412" t="s">
        <v>77</v>
      </c>
      <c r="G31" s="278"/>
      <c r="H31" s="278"/>
      <c r="I31" s="278"/>
      <c r="J31" s="278"/>
      <c r="K31" s="278"/>
      <c r="L31" s="278"/>
      <c r="M31" s="278"/>
    </row>
    <row r="32" spans="2:13" ht="30" x14ac:dyDescent="0.2">
      <c r="B32" s="431">
        <v>1</v>
      </c>
      <c r="C32" s="425" t="s">
        <v>413</v>
      </c>
      <c r="D32" s="424" t="s">
        <v>414</v>
      </c>
      <c r="E32" s="592">
        <v>0.99880000000000002</v>
      </c>
      <c r="F32" s="592">
        <v>0.99839999999999995</v>
      </c>
      <c r="G32" s="278"/>
      <c r="H32" s="278"/>
      <c r="I32" s="278"/>
      <c r="J32" s="278"/>
      <c r="K32" s="278"/>
      <c r="L32" s="278"/>
      <c r="M32" s="278"/>
    </row>
    <row r="33" spans="2:15" x14ac:dyDescent="0.2">
      <c r="B33" s="424">
        <f>B32+1</f>
        <v>2</v>
      </c>
      <c r="C33" s="425" t="s">
        <v>415</v>
      </c>
      <c r="D33" s="424" t="s">
        <v>414</v>
      </c>
      <c r="E33" s="592">
        <v>1.4999999999999999E-2</v>
      </c>
      <c r="F33" s="592">
        <v>1.4999999999999999E-2</v>
      </c>
      <c r="G33" s="278"/>
      <c r="H33" s="278"/>
      <c r="I33" s="278"/>
      <c r="J33" s="278"/>
      <c r="K33" s="278"/>
      <c r="L33" s="278"/>
      <c r="M33" s="278"/>
    </row>
    <row r="34" spans="2:15" x14ac:dyDescent="0.2">
      <c r="B34" s="424"/>
      <c r="C34" s="425"/>
      <c r="D34" s="425"/>
      <c r="E34" s="426"/>
      <c r="F34" s="426"/>
      <c r="G34" s="278"/>
      <c r="H34" s="278"/>
      <c r="I34" s="278"/>
      <c r="J34" s="278"/>
      <c r="K34" s="278"/>
      <c r="L34" s="278"/>
      <c r="M34" s="278"/>
    </row>
    <row r="35" spans="2:15" x14ac:dyDescent="0.2">
      <c r="B35" s="424"/>
      <c r="C35" s="429" t="s">
        <v>416</v>
      </c>
      <c r="D35" s="425"/>
      <c r="E35" s="426"/>
      <c r="F35" s="426"/>
      <c r="G35" s="278"/>
      <c r="H35" s="278"/>
      <c r="I35" s="278"/>
      <c r="J35" s="278"/>
      <c r="K35" s="278"/>
      <c r="L35" s="278"/>
      <c r="M35" s="278"/>
    </row>
    <row r="36" spans="2:15" x14ac:dyDescent="0.2">
      <c r="B36" s="424">
        <v>3</v>
      </c>
      <c r="C36" s="425" t="s">
        <v>417</v>
      </c>
      <c r="D36" s="424" t="s">
        <v>418</v>
      </c>
      <c r="E36" s="599">
        <f>E11*E33/(1-'F9'!E9)</f>
        <v>3.8879895305137242</v>
      </c>
      <c r="F36" s="426">
        <f>H11*F33/(1-'F9'!F9)</f>
        <v>3.8889164889492043</v>
      </c>
      <c r="G36" s="278"/>
      <c r="H36" s="278"/>
      <c r="I36" s="278"/>
      <c r="J36" s="278"/>
      <c r="K36" s="278"/>
      <c r="L36" s="278"/>
      <c r="M36" s="278"/>
    </row>
    <row r="37" spans="2:15" x14ac:dyDescent="0.2">
      <c r="B37" s="424">
        <v>4</v>
      </c>
      <c r="C37" s="425" t="s">
        <v>419</v>
      </c>
      <c r="D37" s="424" t="s">
        <v>418</v>
      </c>
      <c r="E37" s="599">
        <f>E13*E33/(1-'F9'!E9)</f>
        <v>9.2695812322917813E-4</v>
      </c>
      <c r="F37" s="426">
        <f>H13*F33/(1-'F9'!F9)</f>
        <v>1.0905389685924776E-4</v>
      </c>
      <c r="G37" s="278"/>
      <c r="H37" s="278"/>
      <c r="I37" s="278"/>
      <c r="J37" s="278"/>
      <c r="K37" s="278"/>
      <c r="L37" s="278"/>
      <c r="M37" s="278"/>
    </row>
    <row r="38" spans="2:15" x14ac:dyDescent="0.2">
      <c r="B38" s="505">
        <v>5</v>
      </c>
      <c r="C38" s="429" t="s">
        <v>420</v>
      </c>
      <c r="D38" s="429"/>
      <c r="E38" s="599">
        <f>E36+E36</f>
        <v>7.7759790610274484</v>
      </c>
      <c r="F38" s="599">
        <f>F36+F36</f>
        <v>7.7778329778984086</v>
      </c>
      <c r="G38" s="278"/>
      <c r="H38" s="278"/>
      <c r="I38" s="278"/>
      <c r="J38" s="278"/>
      <c r="K38" s="278"/>
      <c r="L38" s="278"/>
      <c r="M38" s="278"/>
    </row>
    <row r="39" spans="2:15" x14ac:dyDescent="0.2">
      <c r="B39" s="278"/>
      <c r="C39" s="278"/>
      <c r="D39" s="278"/>
      <c r="E39" s="278"/>
      <c r="F39" s="278"/>
      <c r="G39" s="278"/>
      <c r="H39" s="278"/>
      <c r="I39" s="278"/>
      <c r="J39" s="278"/>
      <c r="K39" s="278"/>
      <c r="L39" s="278"/>
      <c r="M39" s="278"/>
    </row>
    <row r="40" spans="2:15" x14ac:dyDescent="0.2">
      <c r="B40" s="278"/>
      <c r="C40" s="907" t="s">
        <v>421</v>
      </c>
      <c r="D40" s="907"/>
      <c r="E40" s="907"/>
      <c r="F40" s="907"/>
      <c r="G40" s="907"/>
      <c r="H40" s="907"/>
      <c r="I40" s="907"/>
      <c r="J40" s="907"/>
      <c r="K40" s="907"/>
      <c r="L40" s="907"/>
      <c r="M40" s="907"/>
    </row>
    <row r="42" spans="2:15" ht="59.25" customHeight="1" x14ac:dyDescent="0.2">
      <c r="B42" s="909" t="s">
        <v>422</v>
      </c>
      <c r="C42" s="909"/>
      <c r="D42" s="909"/>
      <c r="E42" s="909"/>
      <c r="F42" s="909"/>
      <c r="G42" s="909"/>
      <c r="H42" s="909"/>
      <c r="I42" s="909"/>
      <c r="J42" s="909"/>
      <c r="K42" s="909"/>
      <c r="L42" s="909"/>
    </row>
    <row r="43" spans="2:15" x14ac:dyDescent="0.2">
      <c r="B43" s="278"/>
      <c r="C43" s="278"/>
      <c r="D43" s="278"/>
      <c r="E43" s="278"/>
      <c r="F43" s="278"/>
      <c r="G43" s="278"/>
      <c r="H43" s="278"/>
      <c r="I43" s="278"/>
      <c r="J43" s="278"/>
      <c r="K43" s="278"/>
      <c r="L43" s="278"/>
    </row>
    <row r="44" spans="2:15" x14ac:dyDescent="0.2">
      <c r="B44" s="278"/>
      <c r="C44" s="278"/>
      <c r="D44" s="278"/>
      <c r="E44" s="278"/>
      <c r="F44" s="278"/>
      <c r="G44" s="278"/>
      <c r="H44" s="207" t="s">
        <v>69</v>
      </c>
      <c r="I44" s="278"/>
      <c r="J44" s="278"/>
      <c r="K44" s="278"/>
      <c r="L44" s="278"/>
    </row>
    <row r="45" spans="2:15" ht="14.1" customHeight="1" x14ac:dyDescent="0.2">
      <c r="B45" s="848" t="s">
        <v>345</v>
      </c>
      <c r="C45" s="848" t="s">
        <v>70</v>
      </c>
      <c r="D45" s="768" t="s">
        <v>347</v>
      </c>
      <c r="E45" s="769"/>
      <c r="F45" s="769"/>
      <c r="G45" s="769"/>
      <c r="H45" s="770"/>
      <c r="I45" s="848" t="s">
        <v>75</v>
      </c>
      <c r="J45" s="278"/>
      <c r="K45" s="278"/>
      <c r="L45" s="278"/>
      <c r="M45" s="278"/>
      <c r="N45" s="278"/>
      <c r="O45" s="278"/>
    </row>
    <row r="46" spans="2:15" x14ac:dyDescent="0.2">
      <c r="B46" s="849"/>
      <c r="C46" s="849"/>
      <c r="D46" s="412" t="s">
        <v>83</v>
      </c>
      <c r="E46" s="412" t="s">
        <v>84</v>
      </c>
      <c r="F46" s="412" t="s">
        <v>85</v>
      </c>
      <c r="G46" s="412" t="s">
        <v>86</v>
      </c>
      <c r="H46" s="412" t="s">
        <v>87</v>
      </c>
      <c r="I46" s="849"/>
      <c r="J46" s="278"/>
      <c r="K46" s="278"/>
      <c r="L46" s="278"/>
      <c r="M46" s="278"/>
      <c r="N46" s="278"/>
      <c r="O46" s="278"/>
    </row>
    <row r="47" spans="2:15" x14ac:dyDescent="0.2">
      <c r="B47" s="898"/>
      <c r="C47" s="898"/>
      <c r="D47" s="412" t="s">
        <v>99</v>
      </c>
      <c r="E47" s="412" t="s">
        <v>99</v>
      </c>
      <c r="F47" s="412" t="s">
        <v>99</v>
      </c>
      <c r="G47" s="412" t="s">
        <v>99</v>
      </c>
      <c r="H47" s="412" t="s">
        <v>99</v>
      </c>
      <c r="I47" s="898"/>
      <c r="J47" s="278"/>
      <c r="K47" s="278"/>
      <c r="L47" s="278"/>
      <c r="M47" s="278"/>
      <c r="N47" s="278"/>
      <c r="O47" s="278"/>
    </row>
    <row r="48" spans="2:15" x14ac:dyDescent="0.2">
      <c r="B48" s="424">
        <v>1</v>
      </c>
      <c r="C48" s="425" t="s">
        <v>423</v>
      </c>
      <c r="D48" s="599">
        <f>K15</f>
        <v>213.96899999999997</v>
      </c>
      <c r="E48" s="599">
        <f>D52</f>
        <v>219.66899999999995</v>
      </c>
      <c r="F48" s="599">
        <f t="shared" ref="F48:H48" si="3">E52</f>
        <v>219.66899999999995</v>
      </c>
      <c r="G48" s="599">
        <f t="shared" si="3"/>
        <v>219.66899999999995</v>
      </c>
      <c r="H48" s="599">
        <f t="shared" si="3"/>
        <v>219.66899999999995</v>
      </c>
      <c r="I48" s="426"/>
      <c r="J48" s="278"/>
      <c r="K48" s="278"/>
      <c r="L48" s="278"/>
      <c r="M48" s="278"/>
      <c r="N48" s="278"/>
      <c r="O48" s="278"/>
    </row>
    <row r="49" spans="2:15" x14ac:dyDescent="0.2">
      <c r="B49" s="424">
        <f>B48+1</f>
        <v>2</v>
      </c>
      <c r="C49" s="425" t="s">
        <v>701</v>
      </c>
      <c r="D49" s="599">
        <f>'F4'!T24</f>
        <v>19</v>
      </c>
      <c r="E49" s="599">
        <f>'F4'!E41</f>
        <v>0</v>
      </c>
      <c r="F49" s="599">
        <f>'F4'!J41</f>
        <v>0</v>
      </c>
      <c r="G49" s="599">
        <f>'F4'!O41</f>
        <v>0</v>
      </c>
      <c r="H49" s="599">
        <f>'F4'!T41</f>
        <v>0</v>
      </c>
      <c r="I49" s="426"/>
      <c r="J49" s="278"/>
      <c r="K49" s="278"/>
      <c r="L49" s="278"/>
      <c r="M49" s="278"/>
      <c r="N49" s="278"/>
      <c r="O49" s="278"/>
    </row>
    <row r="50" spans="2:15" x14ac:dyDescent="0.2">
      <c r="B50" s="424">
        <f t="shared" ref="B50:B59" si="4">B49+1</f>
        <v>3</v>
      </c>
      <c r="C50" s="425" t="s">
        <v>399</v>
      </c>
      <c r="D50" s="599">
        <f>D49*0.3</f>
        <v>5.7</v>
      </c>
      <c r="E50" s="599">
        <f t="shared" ref="E50:H50" si="5">E49*0.3</f>
        <v>0</v>
      </c>
      <c r="F50" s="599">
        <f t="shared" si="5"/>
        <v>0</v>
      </c>
      <c r="G50" s="599">
        <f t="shared" si="5"/>
        <v>0</v>
      </c>
      <c r="H50" s="599">
        <f t="shared" si="5"/>
        <v>0</v>
      </c>
      <c r="I50" s="426"/>
      <c r="J50" s="278"/>
      <c r="K50" s="278"/>
      <c r="L50" s="278"/>
      <c r="M50" s="278"/>
      <c r="N50" s="278"/>
      <c r="O50" s="278"/>
    </row>
    <row r="51" spans="2:15" ht="30" x14ac:dyDescent="0.25">
      <c r="B51" s="427">
        <f t="shared" si="4"/>
        <v>4</v>
      </c>
      <c r="C51" s="428" t="s">
        <v>400</v>
      </c>
      <c r="D51" s="426"/>
      <c r="E51" s="426"/>
      <c r="F51" s="426"/>
      <c r="G51" s="426"/>
      <c r="H51" s="426"/>
      <c r="I51" s="426"/>
      <c r="J51" s="278"/>
      <c r="K51" s="278"/>
      <c r="L51" s="278"/>
      <c r="M51" s="278"/>
      <c r="N51" s="278"/>
      <c r="O51" s="278"/>
    </row>
    <row r="52" spans="2:15" x14ac:dyDescent="0.2">
      <c r="B52" s="424">
        <f t="shared" si="4"/>
        <v>5</v>
      </c>
      <c r="C52" s="425" t="s">
        <v>401</v>
      </c>
      <c r="D52" s="599">
        <f>D48+D50-D51</f>
        <v>219.66899999999995</v>
      </c>
      <c r="E52" s="599">
        <f t="shared" ref="E52:H52" si="6">E48+E50-E51</f>
        <v>219.66899999999995</v>
      </c>
      <c r="F52" s="599">
        <f t="shared" si="6"/>
        <v>219.66899999999995</v>
      </c>
      <c r="G52" s="599">
        <f t="shared" si="6"/>
        <v>219.66899999999995</v>
      </c>
      <c r="H52" s="599">
        <f t="shared" si="6"/>
        <v>219.66899999999995</v>
      </c>
      <c r="I52" s="426"/>
      <c r="J52" s="278"/>
      <c r="K52" s="278"/>
      <c r="L52" s="278"/>
      <c r="M52" s="278"/>
      <c r="N52" s="278"/>
      <c r="O52" s="278"/>
    </row>
    <row r="53" spans="2:15" x14ac:dyDescent="0.2">
      <c r="B53" s="424"/>
      <c r="C53" s="425"/>
      <c r="D53" s="426"/>
      <c r="E53" s="426"/>
      <c r="F53" s="426"/>
      <c r="G53" s="426"/>
      <c r="H53" s="426"/>
      <c r="I53" s="426"/>
      <c r="J53" s="278"/>
      <c r="K53" s="278"/>
      <c r="L53" s="278"/>
      <c r="M53" s="278"/>
      <c r="N53" s="278"/>
      <c r="O53" s="278"/>
    </row>
    <row r="54" spans="2:15" x14ac:dyDescent="0.2">
      <c r="B54" s="424"/>
      <c r="C54" s="429" t="s">
        <v>402</v>
      </c>
      <c r="D54" s="426"/>
      <c r="E54" s="426"/>
      <c r="F54" s="426"/>
      <c r="G54" s="426"/>
      <c r="H54" s="426"/>
      <c r="I54" s="426"/>
      <c r="J54" s="278"/>
      <c r="K54" s="278"/>
      <c r="L54" s="278"/>
      <c r="M54" s="278"/>
      <c r="N54" s="278"/>
      <c r="O54" s="278"/>
    </row>
    <row r="55" spans="2:15" x14ac:dyDescent="0.2">
      <c r="B55" s="424">
        <v>6</v>
      </c>
      <c r="C55" s="425" t="s">
        <v>702</v>
      </c>
      <c r="D55" s="592">
        <f>'F9'!E28</f>
        <v>0.155</v>
      </c>
      <c r="E55" s="592">
        <f>'F9'!F28</f>
        <v>0.155</v>
      </c>
      <c r="F55" s="592">
        <f>'F9'!G28</f>
        <v>0.155</v>
      </c>
      <c r="G55" s="592">
        <f>'F9'!H28</f>
        <v>0.155</v>
      </c>
      <c r="H55" s="592">
        <f>'F9'!I28</f>
        <v>0.155</v>
      </c>
      <c r="I55" s="426"/>
      <c r="J55" s="278"/>
      <c r="K55" s="278"/>
      <c r="L55" s="278"/>
      <c r="M55" s="278"/>
      <c r="N55" s="278"/>
      <c r="O55" s="278"/>
    </row>
    <row r="56" spans="2:15" ht="30" x14ac:dyDescent="0.2">
      <c r="B56" s="424">
        <v>7</v>
      </c>
      <c r="C56" s="425" t="s">
        <v>703</v>
      </c>
      <c r="D56" s="592">
        <f>'F9'!E29</f>
        <v>0.18781504459092671</v>
      </c>
      <c r="E56" s="592">
        <f>'F9'!F29</f>
        <v>0.18781504459092671</v>
      </c>
      <c r="F56" s="592">
        <f>'F9'!G29</f>
        <v>0.18781504459092671</v>
      </c>
      <c r="G56" s="592">
        <f>'F9'!H29</f>
        <v>0.18781504459092671</v>
      </c>
      <c r="H56" s="592">
        <f>'F9'!I29</f>
        <v>0.18781504459092671</v>
      </c>
      <c r="I56" s="426"/>
      <c r="J56" s="278"/>
      <c r="K56" s="278"/>
      <c r="L56" s="278"/>
      <c r="M56" s="278"/>
      <c r="N56" s="278"/>
      <c r="O56" s="278"/>
    </row>
    <row r="57" spans="2:15" x14ac:dyDescent="0.2">
      <c r="B57" s="424">
        <v>8</v>
      </c>
      <c r="C57" s="425" t="s">
        <v>405</v>
      </c>
      <c r="D57" s="599">
        <f>D48*D56</f>
        <v>40.186597276075993</v>
      </c>
      <c r="E57" s="599">
        <f t="shared" ref="E57:H57" si="7">E48*E56</f>
        <v>41.257143030244272</v>
      </c>
      <c r="F57" s="599">
        <f t="shared" si="7"/>
        <v>41.257143030244272</v>
      </c>
      <c r="G57" s="599">
        <f t="shared" si="7"/>
        <v>41.257143030244272</v>
      </c>
      <c r="H57" s="599">
        <f t="shared" si="7"/>
        <v>41.257143030244272</v>
      </c>
      <c r="I57" s="426"/>
      <c r="J57" s="278"/>
      <c r="K57" s="278"/>
      <c r="L57" s="278"/>
      <c r="M57" s="278"/>
      <c r="N57" s="278"/>
      <c r="O57" s="278"/>
    </row>
    <row r="58" spans="2:15" x14ac:dyDescent="0.2">
      <c r="B58" s="424">
        <f t="shared" si="4"/>
        <v>9</v>
      </c>
      <c r="C58" s="425" t="s">
        <v>406</v>
      </c>
      <c r="D58" s="599">
        <f>D56*D50/2</f>
        <v>0.53527287708414117</v>
      </c>
      <c r="E58" s="599">
        <f t="shared" ref="E58:H58" si="8">E56*E50/2</f>
        <v>0</v>
      </c>
      <c r="F58" s="599">
        <f t="shared" si="8"/>
        <v>0</v>
      </c>
      <c r="G58" s="599">
        <f t="shared" si="8"/>
        <v>0</v>
      </c>
      <c r="H58" s="599">
        <f t="shared" si="8"/>
        <v>0</v>
      </c>
      <c r="I58" s="426"/>
      <c r="J58" s="278"/>
      <c r="K58" s="278"/>
      <c r="L58" s="278"/>
      <c r="M58" s="278"/>
      <c r="N58" s="278"/>
      <c r="O58" s="278"/>
    </row>
    <row r="59" spans="2:15" x14ac:dyDescent="0.2">
      <c r="B59" s="424">
        <f t="shared" si="4"/>
        <v>10</v>
      </c>
      <c r="C59" s="429" t="s">
        <v>407</v>
      </c>
      <c r="D59" s="600">
        <f>D57+D58</f>
        <v>40.721870153160133</v>
      </c>
      <c r="E59" s="600">
        <f t="shared" ref="E59:H59" si="9">E57+E58</f>
        <v>41.257143030244272</v>
      </c>
      <c r="F59" s="600">
        <f t="shared" si="9"/>
        <v>41.257143030244272</v>
      </c>
      <c r="G59" s="600">
        <f t="shared" si="9"/>
        <v>41.257143030244272</v>
      </c>
      <c r="H59" s="600">
        <f t="shared" si="9"/>
        <v>41.257143030244272</v>
      </c>
      <c r="I59" s="426"/>
      <c r="J59" s="278"/>
      <c r="K59" s="278"/>
      <c r="L59" s="278"/>
      <c r="M59" s="278"/>
      <c r="N59" s="278"/>
      <c r="O59" s="278"/>
    </row>
    <row r="60" spans="2:15" x14ac:dyDescent="0.2">
      <c r="B60" s="278"/>
      <c r="C60" s="278"/>
      <c r="D60" s="278"/>
      <c r="E60" s="278"/>
      <c r="F60" s="278"/>
      <c r="G60" s="278"/>
      <c r="H60" s="278"/>
      <c r="I60" s="278"/>
      <c r="J60" s="278"/>
      <c r="K60" s="278"/>
      <c r="L60" s="278"/>
      <c r="M60" s="278"/>
      <c r="N60" s="278"/>
      <c r="O60" s="278"/>
    </row>
    <row r="61" spans="2:15" ht="38.25" customHeight="1" x14ac:dyDescent="0.2">
      <c r="B61" s="278"/>
      <c r="C61" s="907" t="s">
        <v>424</v>
      </c>
      <c r="D61" s="907"/>
      <c r="E61" s="907"/>
      <c r="F61" s="907"/>
      <c r="G61" s="907"/>
      <c r="H61" s="907"/>
      <c r="I61" s="907"/>
      <c r="J61" s="503"/>
      <c r="K61" s="503"/>
      <c r="L61" s="503"/>
      <c r="M61" s="503"/>
      <c r="N61" s="278"/>
      <c r="O61" s="278"/>
    </row>
    <row r="62" spans="2:15" x14ac:dyDescent="0.2">
      <c r="B62" s="278"/>
      <c r="C62" s="910" t="s">
        <v>704</v>
      </c>
      <c r="D62" s="910"/>
      <c r="E62" s="910"/>
      <c r="F62" s="910"/>
      <c r="G62" s="910"/>
      <c r="H62" s="910"/>
      <c r="I62" s="910"/>
      <c r="J62" s="278"/>
      <c r="K62" s="278"/>
      <c r="L62" s="278"/>
      <c r="M62" s="278"/>
      <c r="N62" s="278"/>
      <c r="O62" s="278"/>
    </row>
    <row r="63" spans="2:15" x14ac:dyDescent="0.2">
      <c r="B63" s="278"/>
      <c r="C63" s="908" t="s">
        <v>705</v>
      </c>
      <c r="D63" s="908"/>
      <c r="E63" s="908"/>
      <c r="F63" s="908"/>
      <c r="G63" s="908"/>
      <c r="H63" s="908"/>
      <c r="I63" s="908"/>
      <c r="J63" s="908"/>
      <c r="K63" s="908"/>
      <c r="L63" s="908"/>
      <c r="M63" s="908"/>
      <c r="N63" s="908"/>
      <c r="O63" s="908"/>
    </row>
  </sheetData>
  <mergeCells count="18">
    <mergeCell ref="C63:O63"/>
    <mergeCell ref="B42:L42"/>
    <mergeCell ref="B45:B47"/>
    <mergeCell ref="C45:C47"/>
    <mergeCell ref="D45:H45"/>
    <mergeCell ref="I45:I47"/>
    <mergeCell ref="C61:I61"/>
    <mergeCell ref="C62:I62"/>
    <mergeCell ref="C8:C10"/>
    <mergeCell ref="B8:B10"/>
    <mergeCell ref="G8:I8"/>
    <mergeCell ref="J8:L8"/>
    <mergeCell ref="D8:F8"/>
    <mergeCell ref="B30:B31"/>
    <mergeCell ref="C30:C31"/>
    <mergeCell ref="D30:D31"/>
    <mergeCell ref="C40:M40"/>
    <mergeCell ref="B24:K24"/>
  </mergeCells>
  <phoneticPr fontId="0" type="noConversion"/>
  <pageMargins left="1.02" right="0.25" top="1" bottom="1" header="0.25" footer="0.25"/>
  <pageSetup paperSize="9" scale="4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T21"/>
  <sheetViews>
    <sheetView showGridLines="0" view="pageBreakPreview" topLeftCell="E1" zoomScale="103" zoomScaleNormal="75" workbookViewId="0">
      <selection activeCell="F15" sqref="F15"/>
    </sheetView>
  </sheetViews>
  <sheetFormatPr defaultColWidth="9.28515625" defaultRowHeight="15" x14ac:dyDescent="0.25"/>
  <cols>
    <col min="1" max="1" width="4.28515625" style="1" customWidth="1"/>
    <col min="2" max="2" width="6.28515625" style="1" customWidth="1"/>
    <col min="3" max="3" width="57.42578125" style="1" customWidth="1"/>
    <col min="4" max="4" width="21.28515625" style="1" customWidth="1"/>
    <col min="5" max="5" width="19.28515625" style="1" customWidth="1"/>
    <col min="6" max="6" width="21.28515625" style="1" customWidth="1"/>
    <col min="7" max="10" width="16.28515625" style="1" customWidth="1"/>
    <col min="11" max="11" width="13.28515625" style="1" customWidth="1"/>
    <col min="12" max="12" width="14.7109375" style="1" bestFit="1" customWidth="1"/>
    <col min="13" max="13" width="17" style="1" bestFit="1" customWidth="1"/>
    <col min="14" max="14" width="17.7109375" style="1" customWidth="1"/>
    <col min="15" max="20" width="15.7109375" style="1" customWidth="1"/>
    <col min="21" max="16384" width="9.28515625" style="1"/>
  </cols>
  <sheetData>
    <row r="1" spans="2:20" x14ac:dyDescent="0.25">
      <c r="B1" s="6"/>
    </row>
    <row r="2" spans="2:20" x14ac:dyDescent="0.25">
      <c r="B2" s="827" t="str">
        <f>Index!B2</f>
        <v>ADANI TRANSMISSION (INDIA) LIMITED</v>
      </c>
      <c r="C2" s="826"/>
      <c r="D2" s="826"/>
      <c r="E2" s="826"/>
      <c r="F2" s="826"/>
      <c r="G2" s="826"/>
      <c r="H2" s="826"/>
      <c r="I2" s="826"/>
      <c r="J2" s="826"/>
      <c r="K2" s="826"/>
      <c r="L2" s="826"/>
      <c r="M2" s="826"/>
      <c r="N2" s="826"/>
      <c r="O2" s="826"/>
      <c r="P2" s="826"/>
      <c r="Q2" s="826"/>
      <c r="R2" s="826"/>
      <c r="S2" s="826"/>
      <c r="T2" s="826"/>
    </row>
    <row r="3" spans="2:20" x14ac:dyDescent="0.25">
      <c r="B3" s="827" t="s">
        <v>0</v>
      </c>
      <c r="C3" s="826"/>
      <c r="D3" s="826"/>
      <c r="E3" s="826"/>
      <c r="F3" s="826"/>
      <c r="G3" s="826"/>
      <c r="H3" s="826"/>
      <c r="I3" s="826"/>
      <c r="J3" s="826"/>
      <c r="K3" s="826"/>
      <c r="L3" s="826"/>
      <c r="M3" s="826"/>
      <c r="N3" s="826"/>
      <c r="O3" s="826"/>
      <c r="P3" s="826"/>
      <c r="Q3" s="826"/>
      <c r="R3" s="826"/>
      <c r="S3" s="826"/>
      <c r="T3" s="826"/>
    </row>
    <row r="4" spans="2:20" x14ac:dyDescent="0.25">
      <c r="B4" s="827" t="s">
        <v>425</v>
      </c>
      <c r="C4" s="826"/>
      <c r="D4" s="826"/>
      <c r="E4" s="826"/>
      <c r="F4" s="826"/>
      <c r="G4" s="826"/>
      <c r="H4" s="826"/>
      <c r="I4" s="826"/>
      <c r="J4" s="826"/>
      <c r="K4" s="826"/>
      <c r="L4" s="826"/>
      <c r="M4" s="826"/>
      <c r="N4" s="826"/>
      <c r="O4" s="826"/>
      <c r="P4" s="826"/>
      <c r="Q4" s="826"/>
      <c r="R4" s="826"/>
      <c r="S4" s="826"/>
      <c r="T4" s="826"/>
    </row>
    <row r="5" spans="2:20" x14ac:dyDescent="0.25">
      <c r="B5" s="2"/>
      <c r="C5" s="2"/>
    </row>
    <row r="6" spans="2:20" x14ac:dyDescent="0.25">
      <c r="C6" s="7"/>
      <c r="J6" s="7"/>
      <c r="L6" s="8"/>
      <c r="T6" s="8" t="s">
        <v>69</v>
      </c>
    </row>
    <row r="7" spans="2:20" s="20" customFormat="1" x14ac:dyDescent="0.2">
      <c r="B7" s="763" t="s">
        <v>1</v>
      </c>
      <c r="C7" s="766" t="s">
        <v>70</v>
      </c>
      <c r="D7" s="768" t="s">
        <v>71</v>
      </c>
      <c r="E7" s="769"/>
      <c r="F7" s="770"/>
      <c r="G7" s="768" t="s">
        <v>72</v>
      </c>
      <c r="H7" s="769"/>
      <c r="I7" s="770"/>
      <c r="J7" s="768" t="s">
        <v>73</v>
      </c>
      <c r="K7" s="769"/>
      <c r="L7" s="769"/>
      <c r="M7" s="769"/>
      <c r="N7" s="770"/>
      <c r="O7" s="761" t="s">
        <v>74</v>
      </c>
      <c r="P7" s="761"/>
      <c r="Q7" s="761"/>
      <c r="R7" s="761"/>
      <c r="S7" s="761"/>
      <c r="T7" s="761" t="s">
        <v>75</v>
      </c>
    </row>
    <row r="8" spans="2:20" s="20" customFormat="1" ht="42.6" customHeight="1" x14ac:dyDescent="0.2">
      <c r="B8" s="764"/>
      <c r="C8" s="766"/>
      <c r="D8" s="412" t="s">
        <v>76</v>
      </c>
      <c r="E8" s="412" t="s">
        <v>77</v>
      </c>
      <c r="F8" s="412" t="s">
        <v>78</v>
      </c>
      <c r="G8" s="412" t="s">
        <v>76</v>
      </c>
      <c r="H8" s="412" t="s">
        <v>77</v>
      </c>
      <c r="I8" s="412" t="s">
        <v>78</v>
      </c>
      <c r="J8" s="412" t="s">
        <v>76</v>
      </c>
      <c r="K8" s="412" t="s">
        <v>79</v>
      </c>
      <c r="L8" s="412" t="s">
        <v>80</v>
      </c>
      <c r="M8" s="412" t="s">
        <v>81</v>
      </c>
      <c r="N8" s="412" t="s">
        <v>82</v>
      </c>
      <c r="O8" s="412" t="s">
        <v>83</v>
      </c>
      <c r="P8" s="412" t="s">
        <v>84</v>
      </c>
      <c r="Q8" s="412" t="s">
        <v>85</v>
      </c>
      <c r="R8" s="412" t="s">
        <v>86</v>
      </c>
      <c r="S8" s="412" t="s">
        <v>87</v>
      </c>
      <c r="T8" s="761"/>
    </row>
    <row r="9" spans="2:20" s="20" customFormat="1" x14ac:dyDescent="0.2">
      <c r="B9" s="780"/>
      <c r="C9" s="781"/>
      <c r="D9" s="412" t="s">
        <v>88</v>
      </c>
      <c r="E9" s="412" t="s">
        <v>89</v>
      </c>
      <c r="F9" s="412" t="s">
        <v>90</v>
      </c>
      <c r="G9" s="412" t="s">
        <v>91</v>
      </c>
      <c r="H9" s="412" t="s">
        <v>92</v>
      </c>
      <c r="I9" s="412" t="s">
        <v>93</v>
      </c>
      <c r="J9" s="412" t="s">
        <v>94</v>
      </c>
      <c r="K9" s="412" t="s">
        <v>95</v>
      </c>
      <c r="L9" s="412" t="s">
        <v>96</v>
      </c>
      <c r="M9" s="412" t="s">
        <v>97</v>
      </c>
      <c r="N9" s="412" t="s">
        <v>98</v>
      </c>
      <c r="O9" s="412" t="s">
        <v>99</v>
      </c>
      <c r="P9" s="412" t="s">
        <v>99</v>
      </c>
      <c r="Q9" s="412" t="s">
        <v>99</v>
      </c>
      <c r="R9" s="412" t="s">
        <v>99</v>
      </c>
      <c r="S9" s="412" t="s">
        <v>99</v>
      </c>
      <c r="T9" s="762"/>
    </row>
    <row r="10" spans="2:20" s="8" customFormat="1" x14ac:dyDescent="0.2">
      <c r="B10" s="125">
        <v>1</v>
      </c>
      <c r="C10" s="13" t="s">
        <v>756</v>
      </c>
      <c r="D10" s="527">
        <v>0.86</v>
      </c>
      <c r="E10" s="527">
        <v>0.77</v>
      </c>
      <c r="F10" s="527"/>
      <c r="G10" s="527">
        <v>0.98</v>
      </c>
      <c r="H10" s="527">
        <v>0.99</v>
      </c>
      <c r="I10" s="527"/>
      <c r="J10" s="527">
        <v>1.1000000000000001</v>
      </c>
      <c r="K10" s="527">
        <v>0.55000000000000004</v>
      </c>
      <c r="L10" s="527">
        <f>M10-K10</f>
        <v>0.54021399999999997</v>
      </c>
      <c r="M10" s="610">
        <f>H10+1.78*5.63%</f>
        <v>1.090214</v>
      </c>
      <c r="N10" s="610"/>
      <c r="O10" s="610">
        <f>M10+'F10'!M12*5.63%</f>
        <v>1.1906011224999999</v>
      </c>
      <c r="P10" s="610">
        <f>O10+'F10'!N12*5.63%</f>
        <v>1.293662495</v>
      </c>
      <c r="Q10" s="610">
        <f>P10+'F10'!O12*5.63%</f>
        <v>1.3967238675</v>
      </c>
      <c r="R10" s="610">
        <f>Q10+'F10'!P12*5.63%</f>
        <v>1.49978524</v>
      </c>
      <c r="S10" s="610">
        <f>R10+'F10'!Q12*5.63%</f>
        <v>1.6028466125</v>
      </c>
      <c r="T10" s="126"/>
    </row>
    <row r="11" spans="2:20" s="8" customFormat="1" x14ac:dyDescent="0.2">
      <c r="B11" s="125">
        <v>2</v>
      </c>
      <c r="C11" s="10" t="s">
        <v>757</v>
      </c>
      <c r="D11" s="527"/>
      <c r="E11" s="610">
        <v>0.3</v>
      </c>
      <c r="F11" s="527"/>
      <c r="G11" s="527"/>
      <c r="H11" s="610">
        <v>0.13</v>
      </c>
      <c r="I11" s="527"/>
      <c r="J11" s="527"/>
      <c r="K11" s="527"/>
      <c r="L11" s="527"/>
      <c r="M11" s="527">
        <v>0</v>
      </c>
      <c r="N11" s="527"/>
      <c r="O11" s="527">
        <v>0</v>
      </c>
      <c r="P11" s="527">
        <v>0</v>
      </c>
      <c r="Q11" s="527">
        <v>0</v>
      </c>
      <c r="R11" s="527">
        <v>0</v>
      </c>
      <c r="S11" s="527">
        <v>0</v>
      </c>
      <c r="T11" s="126"/>
    </row>
    <row r="12" spans="2:20" x14ac:dyDescent="0.25">
      <c r="B12" s="125"/>
      <c r="C12" s="12" t="s">
        <v>176</v>
      </c>
      <c r="D12" s="527">
        <f>SUM(D10:D11)</f>
        <v>0.86</v>
      </c>
      <c r="E12" s="531">
        <f>SUM(E10:E10)-E11</f>
        <v>0.47000000000000003</v>
      </c>
      <c r="F12" s="527">
        <f>SUM(F10:F11)</f>
        <v>0</v>
      </c>
      <c r="G12" s="527">
        <f>SUM(G10:G11)</f>
        <v>0.98</v>
      </c>
      <c r="H12" s="531">
        <f>SUM(H10:H10)-H11</f>
        <v>0.86</v>
      </c>
      <c r="I12" s="527">
        <f t="shared" ref="I12:S12" si="0">SUM(I10:I11)</f>
        <v>0</v>
      </c>
      <c r="J12" s="527">
        <f t="shared" si="0"/>
        <v>1.1000000000000001</v>
      </c>
      <c r="K12" s="527">
        <f t="shared" si="0"/>
        <v>0.55000000000000004</v>
      </c>
      <c r="L12" s="527">
        <f t="shared" si="0"/>
        <v>0.54021399999999997</v>
      </c>
      <c r="M12" s="527">
        <f t="shared" si="0"/>
        <v>1.090214</v>
      </c>
      <c r="N12" s="527">
        <f t="shared" si="0"/>
        <v>0</v>
      </c>
      <c r="O12" s="531">
        <f t="shared" si="0"/>
        <v>1.1906011224999999</v>
      </c>
      <c r="P12" s="531">
        <f t="shared" si="0"/>
        <v>1.293662495</v>
      </c>
      <c r="Q12" s="531">
        <f t="shared" si="0"/>
        <v>1.3967238675</v>
      </c>
      <c r="R12" s="531">
        <f t="shared" si="0"/>
        <v>1.49978524</v>
      </c>
      <c r="S12" s="531">
        <f t="shared" si="0"/>
        <v>1.6028466125</v>
      </c>
      <c r="T12" s="126"/>
    </row>
    <row r="13" spans="2:20" x14ac:dyDescent="0.25">
      <c r="C13" s="9"/>
    </row>
    <row r="14" spans="2:20" x14ac:dyDescent="0.25">
      <c r="B14" s="20" t="s">
        <v>120</v>
      </c>
    </row>
    <row r="21" spans="3:3" ht="15.75" x14ac:dyDescent="0.25">
      <c r="C21" s="45"/>
    </row>
  </sheetData>
  <mergeCells count="10">
    <mergeCell ref="B2:T2"/>
    <mergeCell ref="B3:T3"/>
    <mergeCell ref="B4:T4"/>
    <mergeCell ref="O7:S7"/>
    <mergeCell ref="T7:T9"/>
    <mergeCell ref="B7:B9"/>
    <mergeCell ref="C7:C9"/>
    <mergeCell ref="G7:I7"/>
    <mergeCell ref="J7:N7"/>
    <mergeCell ref="D7:F7"/>
  </mergeCells>
  <phoneticPr fontId="0" type="noConversion"/>
  <pageMargins left="1.02" right="0.25" top="1" bottom="1" header="0.25" footer="0.25"/>
  <pageSetup paperSize="9" scale="75" fitToWidth="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4A81-BC10-4E9F-A91F-995708623657}">
  <sheetPr>
    <pageSetUpPr fitToPage="1"/>
  </sheetPr>
  <dimension ref="B1:K32"/>
  <sheetViews>
    <sheetView showGridLines="0" view="pageBreakPreview" topLeftCell="A4" zoomScale="60" zoomScaleNormal="75" workbookViewId="0">
      <selection activeCell="F15" sqref="F15"/>
    </sheetView>
  </sheetViews>
  <sheetFormatPr defaultColWidth="9.28515625" defaultRowHeight="15" x14ac:dyDescent="0.2"/>
  <cols>
    <col min="1" max="1" width="6.7109375" style="278" customWidth="1"/>
    <col min="2" max="2" width="6.5703125" style="279" customWidth="1"/>
    <col min="3" max="3" width="49" style="278" customWidth="1"/>
    <col min="4" max="5" width="14.28515625" style="278" customWidth="1"/>
    <col min="6" max="7" width="12.7109375" style="278" customWidth="1"/>
    <col min="8" max="20" width="13.7109375" style="278" customWidth="1"/>
    <col min="21" max="16384" width="9.28515625" style="278"/>
  </cols>
  <sheetData>
    <row r="1" spans="2:9" x14ac:dyDescent="0.2">
      <c r="C1" s="496"/>
      <c r="D1" s="496"/>
      <c r="E1" s="496"/>
    </row>
    <row r="2" spans="2:9" x14ac:dyDescent="0.2">
      <c r="C2" s="496"/>
      <c r="D2" s="496"/>
      <c r="E2" s="496"/>
      <c r="F2" s="171" t="str">
        <f>Index!B2</f>
        <v>ADANI TRANSMISSION (INDIA) LIMITED</v>
      </c>
      <c r="G2" s="171"/>
    </row>
    <row r="3" spans="2:9" x14ac:dyDescent="0.2">
      <c r="C3" s="496"/>
      <c r="D3" s="496"/>
      <c r="E3" s="496"/>
      <c r="F3" s="232" t="s">
        <v>0</v>
      </c>
      <c r="G3" s="232"/>
    </row>
    <row r="4" spans="2:9" x14ac:dyDescent="0.2">
      <c r="C4" s="496"/>
      <c r="D4" s="496"/>
      <c r="E4" s="496"/>
      <c r="F4" s="472" t="s">
        <v>676</v>
      </c>
      <c r="G4" s="472"/>
    </row>
    <row r="6" spans="2:9" ht="28.5" x14ac:dyDescent="0.2">
      <c r="B6" s="412" t="s">
        <v>1</v>
      </c>
      <c r="C6" s="412" t="s">
        <v>70</v>
      </c>
      <c r="D6" s="414" t="s">
        <v>426</v>
      </c>
      <c r="E6" s="414" t="s">
        <v>71</v>
      </c>
      <c r="F6" s="414" t="s">
        <v>72</v>
      </c>
      <c r="G6" s="412" t="s">
        <v>427</v>
      </c>
    </row>
    <row r="7" spans="2:9" x14ac:dyDescent="0.2">
      <c r="B7" s="431">
        <v>1</v>
      </c>
      <c r="C7" s="521" t="s">
        <v>428</v>
      </c>
      <c r="D7" s="522" t="s">
        <v>88</v>
      </c>
      <c r="E7" s="610">
        <v>384.88512320000001</v>
      </c>
      <c r="F7" s="610">
        <v>364.01</v>
      </c>
      <c r="G7" s="527"/>
    </row>
    <row r="8" spans="2:9" x14ac:dyDescent="0.2">
      <c r="B8" s="431">
        <f>B7+1</f>
        <v>2</v>
      </c>
      <c r="C8" s="521" t="s">
        <v>429</v>
      </c>
      <c r="D8" s="522" t="s">
        <v>89</v>
      </c>
      <c r="E8" s="610">
        <v>67.247128700000005</v>
      </c>
      <c r="F8" s="610">
        <v>63.584000000000003</v>
      </c>
      <c r="G8" s="527"/>
    </row>
    <row r="9" spans="2:9" x14ac:dyDescent="0.2">
      <c r="B9" s="431">
        <f>B8+1</f>
        <v>3</v>
      </c>
      <c r="C9" s="521" t="s">
        <v>430</v>
      </c>
      <c r="D9" s="522" t="s">
        <v>431</v>
      </c>
      <c r="E9" s="607">
        <f>E8/E7</f>
        <v>0.17471999993373608</v>
      </c>
      <c r="F9" s="607">
        <v>0.17471999999999999</v>
      </c>
      <c r="G9" s="607">
        <v>0.17471999999999999</v>
      </c>
    </row>
    <row r="10" spans="2:9" x14ac:dyDescent="0.2">
      <c r="B10" s="431"/>
      <c r="C10" s="523"/>
      <c r="D10" s="523"/>
      <c r="E10" s="426"/>
      <c r="F10" s="426"/>
      <c r="G10" s="426"/>
    </row>
    <row r="11" spans="2:9" x14ac:dyDescent="0.2">
      <c r="B11" s="431">
        <v>4</v>
      </c>
      <c r="C11" s="521" t="s">
        <v>432</v>
      </c>
      <c r="D11" s="522" t="s">
        <v>91</v>
      </c>
      <c r="E11" s="593">
        <v>0.14000000000000001</v>
      </c>
      <c r="F11" s="593">
        <v>0.14000000000000001</v>
      </c>
      <c r="G11" s="593">
        <v>0.14000000000000001</v>
      </c>
    </row>
    <row r="12" spans="2:9" x14ac:dyDescent="0.2">
      <c r="B12" s="431">
        <v>5</v>
      </c>
      <c r="C12" s="521" t="s">
        <v>433</v>
      </c>
      <c r="D12" s="522" t="s">
        <v>434</v>
      </c>
      <c r="E12" s="593">
        <f>'F7'!E33</f>
        <v>1.4999999999999999E-2</v>
      </c>
      <c r="F12" s="593">
        <f>'F7'!F33</f>
        <v>1.4999999999999999E-2</v>
      </c>
      <c r="G12" s="593"/>
    </row>
    <row r="13" spans="2:9" x14ac:dyDescent="0.2">
      <c r="B13" s="431">
        <v>6</v>
      </c>
      <c r="C13" s="521" t="s">
        <v>435</v>
      </c>
      <c r="D13" s="522" t="s">
        <v>436</v>
      </c>
      <c r="E13" s="593">
        <f>E11+E12</f>
        <v>0.15500000000000003</v>
      </c>
      <c r="F13" s="593">
        <f t="shared" ref="F13:G13" si="0">F11+F12</f>
        <v>0.15500000000000003</v>
      </c>
      <c r="G13" s="593">
        <f t="shared" si="0"/>
        <v>0.14000000000000001</v>
      </c>
    </row>
    <row r="14" spans="2:9" x14ac:dyDescent="0.2">
      <c r="B14" s="431">
        <v>7</v>
      </c>
      <c r="C14" s="523" t="s">
        <v>437</v>
      </c>
      <c r="D14" s="524" t="s">
        <v>438</v>
      </c>
      <c r="E14" s="593">
        <f>E13/(1-E9)</f>
        <v>0.18781504457584658</v>
      </c>
      <c r="F14" s="593">
        <f t="shared" ref="F14:G14" si="1">F13/(1-F9)</f>
        <v>0.18781504459092674</v>
      </c>
      <c r="G14" s="593">
        <f t="shared" si="1"/>
        <v>0.16963939511438544</v>
      </c>
    </row>
    <row r="15" spans="2:9" x14ac:dyDescent="0.2">
      <c r="C15" s="501"/>
      <c r="D15" s="502"/>
    </row>
    <row r="16" spans="2:9" ht="33.75" customHeight="1" x14ac:dyDescent="0.2">
      <c r="C16" s="907" t="s">
        <v>439</v>
      </c>
      <c r="D16" s="907"/>
      <c r="E16" s="907"/>
      <c r="F16" s="907"/>
      <c r="G16" s="907"/>
      <c r="H16" s="907"/>
      <c r="I16" s="907"/>
    </row>
    <row r="17" spans="2:11" ht="43.5" customHeight="1" x14ac:dyDescent="0.2">
      <c r="C17" s="907" t="s">
        <v>440</v>
      </c>
      <c r="D17" s="907"/>
      <c r="E17" s="907"/>
      <c r="F17" s="907"/>
      <c r="G17" s="907"/>
      <c r="H17" s="907"/>
      <c r="I17" s="907"/>
    </row>
    <row r="18" spans="2:11" x14ac:dyDescent="0.2">
      <c r="C18" s="907" t="s">
        <v>441</v>
      </c>
      <c r="D18" s="907"/>
      <c r="E18" s="907"/>
      <c r="F18" s="907"/>
      <c r="G18" s="907"/>
      <c r="H18" s="907"/>
      <c r="I18" s="907"/>
    </row>
    <row r="19" spans="2:11" x14ac:dyDescent="0.2">
      <c r="C19" s="907" t="s">
        <v>700</v>
      </c>
      <c r="D19" s="907"/>
      <c r="E19" s="907"/>
      <c r="F19" s="907"/>
      <c r="G19" s="907"/>
      <c r="H19" s="907"/>
      <c r="I19" s="907"/>
    </row>
    <row r="21" spans="2:11" ht="15.75" customHeight="1" x14ac:dyDescent="0.2">
      <c r="B21" s="278"/>
    </row>
    <row r="22" spans="2:11" ht="15" customHeight="1" x14ac:dyDescent="0.2">
      <c r="B22" s="278"/>
    </row>
    <row r="23" spans="2:11" ht="13.9" customHeight="1" x14ac:dyDescent="0.2">
      <c r="B23" s="911" t="s">
        <v>442</v>
      </c>
      <c r="C23" s="911"/>
      <c r="D23" s="911"/>
      <c r="E23" s="911"/>
      <c r="F23" s="911"/>
      <c r="G23" s="911"/>
      <c r="H23" s="911"/>
      <c r="I23" s="911"/>
      <c r="J23" s="430"/>
      <c r="K23" s="430"/>
    </row>
    <row r="24" spans="2:11" x14ac:dyDescent="0.2">
      <c r="B24" s="278"/>
    </row>
    <row r="25" spans="2:11" ht="28.5" x14ac:dyDescent="0.2">
      <c r="B25" s="412" t="s">
        <v>1</v>
      </c>
      <c r="C25" s="412" t="s">
        <v>70</v>
      </c>
      <c r="D25" s="414" t="s">
        <v>426</v>
      </c>
      <c r="E25" s="414" t="s">
        <v>83</v>
      </c>
      <c r="F25" s="414" t="s">
        <v>84</v>
      </c>
      <c r="G25" s="412" t="s">
        <v>85</v>
      </c>
      <c r="H25" s="412" t="s">
        <v>86</v>
      </c>
      <c r="I25" s="412" t="s">
        <v>87</v>
      </c>
    </row>
    <row r="26" spans="2:11" x14ac:dyDescent="0.2">
      <c r="B26" s="431">
        <v>1</v>
      </c>
      <c r="C26" s="497" t="s">
        <v>696</v>
      </c>
      <c r="D26" s="498" t="s">
        <v>88</v>
      </c>
      <c r="E26" s="591">
        <f>15%*(1+12%)*(1+4%)</f>
        <v>0.17472000000000001</v>
      </c>
      <c r="F26" s="591">
        <f t="shared" ref="F26:I26" si="2">15%*(1+12%)*(1+4%)</f>
        <v>0.17472000000000001</v>
      </c>
      <c r="G26" s="591">
        <f t="shared" si="2"/>
        <v>0.17472000000000001</v>
      </c>
      <c r="H26" s="591">
        <f t="shared" si="2"/>
        <v>0.17472000000000001</v>
      </c>
      <c r="I26" s="591">
        <f t="shared" si="2"/>
        <v>0.17472000000000001</v>
      </c>
    </row>
    <row r="27" spans="2:11" x14ac:dyDescent="0.2">
      <c r="B27" s="431"/>
      <c r="C27" s="499"/>
      <c r="D27" s="499"/>
      <c r="E27" s="497"/>
      <c r="F27" s="525"/>
      <c r="G27" s="525"/>
      <c r="H27" s="497"/>
      <c r="I27" s="525"/>
    </row>
    <row r="28" spans="2:11" x14ac:dyDescent="0.2">
      <c r="B28" s="431">
        <v>2</v>
      </c>
      <c r="C28" s="497" t="s">
        <v>443</v>
      </c>
      <c r="D28" s="498" t="s">
        <v>89</v>
      </c>
      <c r="E28" s="589">
        <v>0.155</v>
      </c>
      <c r="F28" s="589">
        <v>0.155</v>
      </c>
      <c r="G28" s="589">
        <v>0.155</v>
      </c>
      <c r="H28" s="589">
        <v>0.155</v>
      </c>
      <c r="I28" s="589">
        <v>0.155</v>
      </c>
    </row>
    <row r="29" spans="2:11" x14ac:dyDescent="0.2">
      <c r="B29" s="431">
        <v>3</v>
      </c>
      <c r="C29" s="499" t="s">
        <v>437</v>
      </c>
      <c r="D29" s="500" t="s">
        <v>697</v>
      </c>
      <c r="E29" s="590">
        <f>E28/(1-E26)</f>
        <v>0.18781504459092671</v>
      </c>
      <c r="F29" s="590">
        <f t="shared" ref="F29:I29" si="3">F28/(1-F26)</f>
        <v>0.18781504459092671</v>
      </c>
      <c r="G29" s="590">
        <f t="shared" si="3"/>
        <v>0.18781504459092671</v>
      </c>
      <c r="H29" s="590">
        <f t="shared" si="3"/>
        <v>0.18781504459092671</v>
      </c>
      <c r="I29" s="590">
        <f t="shared" si="3"/>
        <v>0.18781504459092671</v>
      </c>
    </row>
    <row r="31" spans="2:11" x14ac:dyDescent="0.2">
      <c r="B31" s="278"/>
      <c r="C31" s="747" t="s">
        <v>698</v>
      </c>
      <c r="D31" s="503"/>
      <c r="E31" s="503"/>
      <c r="F31" s="503"/>
      <c r="G31" s="503"/>
      <c r="H31" s="503"/>
      <c r="I31" s="503"/>
      <c r="J31" s="503"/>
      <c r="K31" s="503"/>
    </row>
    <row r="32" spans="2:11" x14ac:dyDescent="0.2">
      <c r="B32" s="278"/>
      <c r="C32" s="278" t="s">
        <v>699</v>
      </c>
    </row>
  </sheetData>
  <mergeCells count="5">
    <mergeCell ref="C17:I17"/>
    <mergeCell ref="B23:I23"/>
    <mergeCell ref="C16:I16"/>
    <mergeCell ref="C18:I18"/>
    <mergeCell ref="C19:I19"/>
  </mergeCells>
  <pageMargins left="1.02" right="0.25" top="1" bottom="1" header="0.25" footer="0.25"/>
  <pageSetup paperSize="9" scale="6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R21"/>
  <sheetViews>
    <sheetView showGridLines="0" view="pageBreakPreview" zoomScale="76" zoomScaleNormal="75" workbookViewId="0">
      <selection activeCell="F15" sqref="F15"/>
    </sheetView>
  </sheetViews>
  <sheetFormatPr defaultColWidth="9.28515625" defaultRowHeight="15" x14ac:dyDescent="0.2"/>
  <cols>
    <col min="1" max="1" width="6.7109375" style="20" customWidth="1"/>
    <col min="2" max="2" width="9.28515625" style="122" customWidth="1"/>
    <col min="3" max="3" width="36.42578125" style="148" customWidth="1"/>
    <col min="4" max="5" width="15.42578125" style="148" customWidth="1"/>
    <col min="6" max="6" width="18.7109375" style="148" customWidth="1"/>
    <col min="7" max="7" width="11.7109375" style="20" customWidth="1"/>
    <col min="8" max="8" width="17" style="20" customWidth="1"/>
    <col min="9" max="9" width="16.5703125" style="20" customWidth="1"/>
    <col min="10" max="10" width="13.7109375" style="20" customWidth="1"/>
    <col min="11" max="11" width="18.42578125" style="20" customWidth="1"/>
    <col min="12" max="12" width="17" style="20" customWidth="1"/>
    <col min="13" max="13" width="13.7109375" style="20" customWidth="1"/>
    <col min="14" max="15" width="16" style="20" customWidth="1"/>
    <col min="16" max="16" width="13.5703125" style="20" customWidth="1"/>
    <col min="17" max="17" width="14.7109375" style="20" customWidth="1"/>
    <col min="18" max="18" width="11.7109375" style="20" customWidth="1"/>
    <col min="19" max="16384" width="9.28515625" style="20"/>
  </cols>
  <sheetData>
    <row r="2" spans="2:18" x14ac:dyDescent="0.2">
      <c r="C2" s="144"/>
      <c r="D2" s="144"/>
      <c r="E2" s="144"/>
      <c r="F2" s="144"/>
      <c r="G2" s="26"/>
      <c r="H2" s="26"/>
      <c r="I2" s="26"/>
      <c r="J2" s="298" t="str">
        <f>Index!B2</f>
        <v>ADANI TRANSMISSION (INDIA) LIMITED</v>
      </c>
    </row>
    <row r="3" spans="2:18" s="22" customFormat="1" x14ac:dyDescent="0.25">
      <c r="B3" s="101"/>
      <c r="C3" s="145"/>
      <c r="D3" s="145"/>
      <c r="E3" s="145"/>
      <c r="F3" s="145"/>
      <c r="G3" s="127"/>
      <c r="H3" s="127"/>
      <c r="I3" s="127"/>
      <c r="J3" s="142" t="s">
        <v>0</v>
      </c>
      <c r="K3" s="70"/>
      <c r="L3" s="70"/>
      <c r="M3" s="70"/>
    </row>
    <row r="4" spans="2:18" s="22" customFormat="1" x14ac:dyDescent="0.25">
      <c r="B4" s="101"/>
      <c r="C4" s="146"/>
      <c r="D4" s="146"/>
      <c r="E4" s="146"/>
      <c r="F4" s="146"/>
      <c r="G4" s="59"/>
      <c r="H4" s="59"/>
      <c r="I4" s="59"/>
      <c r="J4" s="54" t="s">
        <v>444</v>
      </c>
      <c r="K4" s="59"/>
      <c r="L4" s="59"/>
      <c r="M4" s="59"/>
      <c r="N4" s="59"/>
      <c r="O4" s="59"/>
    </row>
    <row r="5" spans="2:18" s="22" customFormat="1" x14ac:dyDescent="0.25">
      <c r="B5" s="299"/>
      <c r="C5" s="147"/>
      <c r="D5" s="147"/>
      <c r="E5" s="147"/>
      <c r="F5" s="147"/>
      <c r="G5" s="54"/>
      <c r="H5" s="54"/>
      <c r="I5" s="54"/>
      <c r="J5" s="54"/>
      <c r="K5" s="59"/>
      <c r="L5" s="59"/>
      <c r="M5" s="59"/>
      <c r="N5" s="59"/>
      <c r="O5" s="59"/>
    </row>
    <row r="6" spans="2:18" s="22" customFormat="1" ht="15" customHeight="1" x14ac:dyDescent="0.25">
      <c r="B6" s="763" t="s">
        <v>1</v>
      </c>
      <c r="C6" s="841" t="s">
        <v>70</v>
      </c>
      <c r="D6" s="768" t="s">
        <v>71</v>
      </c>
      <c r="E6" s="769"/>
      <c r="F6" s="770"/>
      <c r="G6" s="768" t="s">
        <v>72</v>
      </c>
      <c r="H6" s="769"/>
      <c r="I6" s="770"/>
      <c r="J6" s="768" t="s">
        <v>73</v>
      </c>
      <c r="K6" s="769"/>
      <c r="L6" s="770"/>
      <c r="M6" s="841" t="s">
        <v>74</v>
      </c>
      <c r="N6" s="841"/>
      <c r="O6" s="841"/>
      <c r="P6" s="841"/>
      <c r="Q6" s="841"/>
      <c r="R6" s="841" t="s">
        <v>75</v>
      </c>
    </row>
    <row r="7" spans="2:18" ht="28.5" x14ac:dyDescent="0.2">
      <c r="B7" s="764"/>
      <c r="C7" s="841"/>
      <c r="D7" s="412" t="s">
        <v>76</v>
      </c>
      <c r="E7" s="412" t="s">
        <v>77</v>
      </c>
      <c r="F7" s="412" t="s">
        <v>78</v>
      </c>
      <c r="G7" s="412" t="s">
        <v>76</v>
      </c>
      <c r="H7" s="412" t="s">
        <v>77</v>
      </c>
      <c r="I7" s="412" t="s">
        <v>78</v>
      </c>
      <c r="J7" s="412" t="s">
        <v>76</v>
      </c>
      <c r="K7" s="412" t="s">
        <v>81</v>
      </c>
      <c r="L7" s="412" t="s">
        <v>82</v>
      </c>
      <c r="M7" s="412" t="s">
        <v>83</v>
      </c>
      <c r="N7" s="412" t="s">
        <v>84</v>
      </c>
      <c r="O7" s="412" t="s">
        <v>85</v>
      </c>
      <c r="P7" s="412" t="s">
        <v>86</v>
      </c>
      <c r="Q7" s="412" t="s">
        <v>87</v>
      </c>
      <c r="R7" s="841"/>
    </row>
    <row r="8" spans="2:18" x14ac:dyDescent="0.2">
      <c r="B8" s="780"/>
      <c r="C8" s="868"/>
      <c r="D8" s="412" t="s">
        <v>88</v>
      </c>
      <c r="E8" s="412" t="s">
        <v>89</v>
      </c>
      <c r="F8" s="412" t="s">
        <v>90</v>
      </c>
      <c r="G8" s="412" t="s">
        <v>91</v>
      </c>
      <c r="H8" s="412" t="s">
        <v>92</v>
      </c>
      <c r="I8" s="412" t="s">
        <v>93</v>
      </c>
      <c r="J8" s="412" t="s">
        <v>94</v>
      </c>
      <c r="K8" s="412" t="s">
        <v>95</v>
      </c>
      <c r="L8" s="412" t="s">
        <v>348</v>
      </c>
      <c r="M8" s="412" t="s">
        <v>99</v>
      </c>
      <c r="N8" s="412" t="s">
        <v>99</v>
      </c>
      <c r="O8" s="412" t="s">
        <v>99</v>
      </c>
      <c r="P8" s="412" t="s">
        <v>99</v>
      </c>
      <c r="Q8" s="412" t="s">
        <v>99</v>
      </c>
      <c r="R8" s="868"/>
    </row>
    <row r="9" spans="2:18" ht="30" x14ac:dyDescent="0.25">
      <c r="B9" s="149">
        <v>1</v>
      </c>
      <c r="C9" s="143" t="s">
        <v>445</v>
      </c>
      <c r="D9" s="732">
        <v>14.56</v>
      </c>
      <c r="E9" s="732">
        <f>D9</f>
        <v>14.56</v>
      </c>
      <c r="F9" s="143"/>
      <c r="G9" s="732">
        <f>D14</f>
        <v>16.34</v>
      </c>
      <c r="H9" s="732">
        <f>E9+E12</f>
        <v>15.850000000000001</v>
      </c>
      <c r="I9" s="509"/>
      <c r="J9" s="732">
        <f>G14</f>
        <v>18.130000000000003</v>
      </c>
      <c r="K9" s="732">
        <f>H9+H12</f>
        <v>18.64</v>
      </c>
      <c r="L9" s="17"/>
      <c r="M9" s="732">
        <f>K9+K12</f>
        <v>20.423075000000001</v>
      </c>
      <c r="N9" s="732">
        <f>M9+M12</f>
        <v>22.206150000000001</v>
      </c>
      <c r="O9" s="732">
        <f t="shared" ref="O9:Q9" si="0">N9+N12</f>
        <v>24.036725000000001</v>
      </c>
      <c r="P9" s="732">
        <f t="shared" si="0"/>
        <v>25.8673</v>
      </c>
      <c r="Q9" s="732">
        <f t="shared" si="0"/>
        <v>27.697875</v>
      </c>
      <c r="R9" s="10"/>
    </row>
    <row r="10" spans="2:18" ht="15" customHeight="1" x14ac:dyDescent="0.25">
      <c r="B10" s="149">
        <f t="shared" ref="B10:B12" si="1">B9+1</f>
        <v>2</v>
      </c>
      <c r="C10" s="143" t="s">
        <v>446</v>
      </c>
      <c r="D10" s="732">
        <v>713.04</v>
      </c>
      <c r="E10" s="732">
        <f>'F4'!D24</f>
        <v>713.04</v>
      </c>
      <c r="F10" s="143"/>
      <c r="G10" s="732">
        <v>713.04</v>
      </c>
      <c r="H10" s="732">
        <f>'F4'!I24</f>
        <v>713.20999999999992</v>
      </c>
      <c r="I10" s="509"/>
      <c r="J10" s="732">
        <v>713.04</v>
      </c>
      <c r="K10" s="732">
        <f>'F4'!N24</f>
        <v>713.2299999999999</v>
      </c>
      <c r="L10" s="17"/>
      <c r="M10" s="732">
        <f>'F4'!S24</f>
        <v>713.2299999999999</v>
      </c>
      <c r="N10" s="732">
        <f>'F4'!D41</f>
        <v>732.2299999999999</v>
      </c>
      <c r="O10" s="732">
        <f>'F4'!I41</f>
        <v>732.2299999999999</v>
      </c>
      <c r="P10" s="732">
        <f>'F4'!N41</f>
        <v>732.2299999999999</v>
      </c>
      <c r="Q10" s="732">
        <f>'F4'!S41</f>
        <v>732.2299999999999</v>
      </c>
      <c r="R10" s="10"/>
    </row>
    <row r="11" spans="2:18" ht="30" x14ac:dyDescent="0.25">
      <c r="B11" s="149">
        <f t="shared" si="1"/>
        <v>3</v>
      </c>
      <c r="C11" s="143" t="s">
        <v>447</v>
      </c>
      <c r="D11" s="733">
        <f>D9/D10</f>
        <v>2.0419611802984405E-2</v>
      </c>
      <c r="E11" s="733">
        <f>E9/E10</f>
        <v>2.0419611802984405E-2</v>
      </c>
      <c r="F11" s="143"/>
      <c r="G11" s="733">
        <f>G9/G10</f>
        <v>2.2915965443733873E-2</v>
      </c>
      <c r="H11" s="733">
        <f>H9/H10</f>
        <v>2.2223468543626706E-2</v>
      </c>
      <c r="I11" s="509"/>
      <c r="J11" s="733">
        <f>J9/J10</f>
        <v>2.5426343543139239E-2</v>
      </c>
      <c r="K11" s="733">
        <f>K9/K10</f>
        <v>2.6134626978674486E-2</v>
      </c>
      <c r="L11" s="17"/>
      <c r="M11" s="733">
        <f>M9/M10</f>
        <v>2.8634626978674485E-2</v>
      </c>
      <c r="N11" s="733">
        <f>N9/N10</f>
        <v>3.0326741597585465E-2</v>
      </c>
      <c r="O11" s="733">
        <f>O9/O10</f>
        <v>3.282674159758546E-2</v>
      </c>
      <c r="P11" s="733">
        <f>P9/P10</f>
        <v>3.5326741597585462E-2</v>
      </c>
      <c r="Q11" s="733">
        <f>Q9/Q10</f>
        <v>3.7826741597585464E-2</v>
      </c>
      <c r="R11" s="10"/>
    </row>
    <row r="12" spans="2:18" ht="30" x14ac:dyDescent="0.25">
      <c r="B12" s="149">
        <f t="shared" si="1"/>
        <v>4</v>
      </c>
      <c r="C12" s="143" t="s">
        <v>448</v>
      </c>
      <c r="D12" s="732">
        <v>1.78</v>
      </c>
      <c r="E12" s="732">
        <v>1.29</v>
      </c>
      <c r="F12" s="143"/>
      <c r="G12" s="732">
        <v>1.78</v>
      </c>
      <c r="H12" s="732">
        <v>2.79</v>
      </c>
      <c r="I12" s="509"/>
      <c r="J12" s="732">
        <v>1.78</v>
      </c>
      <c r="K12" s="732">
        <f>K10*0.25%</f>
        <v>1.7830749999999997</v>
      </c>
      <c r="L12" s="509"/>
      <c r="M12" s="732">
        <f t="shared" ref="M12:Q12" si="2">M10*0.25%</f>
        <v>1.7830749999999997</v>
      </c>
      <c r="N12" s="732">
        <f t="shared" si="2"/>
        <v>1.8305749999999998</v>
      </c>
      <c r="O12" s="732">
        <f t="shared" si="2"/>
        <v>1.8305749999999998</v>
      </c>
      <c r="P12" s="732">
        <f t="shared" si="2"/>
        <v>1.8305749999999998</v>
      </c>
      <c r="Q12" s="732">
        <f t="shared" si="2"/>
        <v>1.8305749999999998</v>
      </c>
      <c r="R12" s="10"/>
    </row>
    <row r="13" spans="2:18" ht="30" x14ac:dyDescent="0.25">
      <c r="B13" s="149">
        <f t="shared" ref="B13:B15" si="3">B12+1</f>
        <v>5</v>
      </c>
      <c r="C13" s="143" t="s">
        <v>449</v>
      </c>
      <c r="D13" s="732">
        <v>0</v>
      </c>
      <c r="E13" s="732">
        <v>0</v>
      </c>
      <c r="F13" s="143"/>
      <c r="G13" s="732">
        <v>0</v>
      </c>
      <c r="H13" s="732">
        <v>0</v>
      </c>
      <c r="I13" s="17"/>
      <c r="J13" s="732">
        <v>0</v>
      </c>
      <c r="K13" s="732">
        <v>0</v>
      </c>
      <c r="L13" s="17"/>
      <c r="M13" s="732">
        <v>0</v>
      </c>
      <c r="N13" s="732">
        <v>0</v>
      </c>
      <c r="O13" s="732">
        <v>0</v>
      </c>
      <c r="P13" s="732">
        <v>0</v>
      </c>
      <c r="Q13" s="732">
        <v>0</v>
      </c>
      <c r="R13" s="10"/>
    </row>
    <row r="14" spans="2:18" ht="30" x14ac:dyDescent="0.25">
      <c r="B14" s="149">
        <f t="shared" si="3"/>
        <v>6</v>
      </c>
      <c r="C14" s="143" t="s">
        <v>450</v>
      </c>
      <c r="D14" s="732">
        <f>D9+D12-D13</f>
        <v>16.34</v>
      </c>
      <c r="E14" s="732">
        <f>E9+E12-E13</f>
        <v>15.850000000000001</v>
      </c>
      <c r="F14" s="143"/>
      <c r="G14" s="732">
        <f>G9+G12-G13+0.01</f>
        <v>18.130000000000003</v>
      </c>
      <c r="H14" s="732">
        <f>H9+H12-H13</f>
        <v>18.64</v>
      </c>
      <c r="I14" s="17"/>
      <c r="J14" s="732">
        <f>J9+J12-J13</f>
        <v>19.910000000000004</v>
      </c>
      <c r="K14" s="732">
        <f>K9+K12-K13</f>
        <v>20.423075000000001</v>
      </c>
      <c r="L14" s="17"/>
      <c r="M14" s="732">
        <f>M9+M12-M13</f>
        <v>22.206150000000001</v>
      </c>
      <c r="N14" s="732">
        <f>N9+N12-N13</f>
        <v>24.036725000000001</v>
      </c>
      <c r="O14" s="732">
        <f>O9+O12-O13</f>
        <v>25.8673</v>
      </c>
      <c r="P14" s="732">
        <f>P9+P12-P13</f>
        <v>27.697875</v>
      </c>
      <c r="Q14" s="732">
        <f>Q9+Q12-Q13</f>
        <v>29.528449999999999</v>
      </c>
      <c r="R14" s="10"/>
    </row>
    <row r="15" spans="2:18" ht="30" x14ac:dyDescent="0.25">
      <c r="B15" s="149">
        <f t="shared" si="3"/>
        <v>7</v>
      </c>
      <c r="C15" s="143" t="s">
        <v>451</v>
      </c>
      <c r="D15" s="734">
        <f>D14/D10</f>
        <v>2.2915965443733873E-2</v>
      </c>
      <c r="E15" s="734">
        <f>E14/E10</f>
        <v>2.2228766969594978E-2</v>
      </c>
      <c r="F15" s="143"/>
      <c r="G15" s="733">
        <f>G14/G10</f>
        <v>2.5426343543139239E-2</v>
      </c>
      <c r="H15" s="734">
        <f>H14/H10</f>
        <v>2.6135359851937021E-2</v>
      </c>
      <c r="I15" s="17"/>
      <c r="J15" s="734">
        <f>J14/J10</f>
        <v>2.792269718388871E-2</v>
      </c>
      <c r="K15" s="734">
        <f>K14/K10</f>
        <v>2.8634626978674485E-2</v>
      </c>
      <c r="L15" s="17"/>
      <c r="M15" s="734">
        <f>M14/M10</f>
        <v>3.1134626978674487E-2</v>
      </c>
      <c r="N15" s="734">
        <f>N14/N10</f>
        <v>3.282674159758546E-2</v>
      </c>
      <c r="O15" s="734">
        <f>O14/O10</f>
        <v>3.5326741597585462E-2</v>
      </c>
      <c r="P15" s="734">
        <f>P14/P10</f>
        <v>3.7826741597585464E-2</v>
      </c>
      <c r="Q15" s="734">
        <f>Q14/Q10</f>
        <v>4.032674159758546E-2</v>
      </c>
      <c r="R15" s="10"/>
    </row>
    <row r="16" spans="2:18" x14ac:dyDescent="0.25">
      <c r="B16" s="71"/>
      <c r="C16" s="402"/>
      <c r="D16" s="402"/>
      <c r="E16" s="402"/>
      <c r="F16" s="402"/>
      <c r="G16" s="1"/>
      <c r="H16" s="1"/>
      <c r="I16" s="1"/>
      <c r="J16" s="1"/>
      <c r="K16" s="1"/>
      <c r="L16" s="1"/>
      <c r="M16" s="1"/>
      <c r="N16" s="1"/>
      <c r="O16" s="1"/>
      <c r="P16" s="1"/>
      <c r="Q16" s="1"/>
      <c r="R16" s="1"/>
    </row>
    <row r="17" spans="2:18" x14ac:dyDescent="0.25">
      <c r="B17" s="20" t="s">
        <v>120</v>
      </c>
      <c r="C17" s="402"/>
      <c r="D17" s="402"/>
      <c r="E17" s="402"/>
      <c r="F17" s="402"/>
      <c r="G17" s="1"/>
      <c r="H17" s="1"/>
      <c r="I17" s="1"/>
      <c r="J17" s="1"/>
      <c r="K17" s="1"/>
      <c r="L17" s="1"/>
      <c r="M17" s="1"/>
      <c r="N17" s="1"/>
      <c r="O17" s="1"/>
      <c r="P17" s="1"/>
      <c r="Q17" s="1"/>
      <c r="R17" s="1"/>
    </row>
    <row r="18" spans="2:18" x14ac:dyDescent="0.2">
      <c r="C18" s="912" t="s">
        <v>452</v>
      </c>
      <c r="D18" s="912"/>
      <c r="E18" s="912"/>
      <c r="F18" s="912"/>
      <c r="G18" s="912"/>
      <c r="H18" s="912"/>
      <c r="I18" s="912"/>
      <c r="J18" s="912"/>
    </row>
    <row r="19" spans="2:18" x14ac:dyDescent="0.2">
      <c r="C19" s="912"/>
      <c r="D19" s="912"/>
      <c r="E19" s="912"/>
      <c r="F19" s="912"/>
      <c r="G19" s="912"/>
      <c r="H19" s="912"/>
      <c r="I19" s="912"/>
      <c r="J19" s="912"/>
      <c r="K19" s="912"/>
      <c r="L19" s="912"/>
    </row>
    <row r="20" spans="2:18" x14ac:dyDescent="0.2">
      <c r="C20" s="912"/>
      <c r="D20" s="912"/>
      <c r="E20" s="912"/>
      <c r="F20" s="912"/>
      <c r="G20" s="912"/>
      <c r="H20" s="912"/>
      <c r="I20" s="912"/>
      <c r="J20" s="912"/>
      <c r="K20" s="912"/>
    </row>
    <row r="21" spans="2:18" ht="15.75" x14ac:dyDescent="0.2">
      <c r="C21" s="640"/>
    </row>
  </sheetData>
  <mergeCells count="10">
    <mergeCell ref="C19:L19"/>
    <mergeCell ref="C20:K20"/>
    <mergeCell ref="C18:J18"/>
    <mergeCell ref="M6:Q6"/>
    <mergeCell ref="R6:R8"/>
    <mergeCell ref="B6:B8"/>
    <mergeCell ref="C6:C8"/>
    <mergeCell ref="G6:I6"/>
    <mergeCell ref="J6:L6"/>
    <mergeCell ref="D6:F6"/>
  </mergeCells>
  <pageMargins left="1.02" right="0.25" top="1" bottom="1" header="0.25" footer="0.25"/>
  <pageSetup paperSize="9" scale="4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T21"/>
  <sheetViews>
    <sheetView showGridLines="0" view="pageBreakPreview" zoomScale="60" zoomScaleNormal="75" workbookViewId="0">
      <selection activeCell="F15" sqref="F15"/>
    </sheetView>
  </sheetViews>
  <sheetFormatPr defaultColWidth="9.28515625" defaultRowHeight="15" x14ac:dyDescent="0.25"/>
  <cols>
    <col min="1" max="1" width="4.28515625" style="1" customWidth="1"/>
    <col min="2" max="2" width="6.28515625" style="1" customWidth="1"/>
    <col min="3" max="3" width="57.42578125" style="1" customWidth="1"/>
    <col min="4" max="6" width="13.7109375" style="1" customWidth="1"/>
    <col min="7" max="10" width="16.28515625" style="1" customWidth="1"/>
    <col min="11" max="11" width="13.28515625" style="1" customWidth="1"/>
    <col min="12" max="12" width="14.7109375" style="1" bestFit="1" customWidth="1"/>
    <col min="13" max="13" width="17" style="1" bestFit="1" customWidth="1"/>
    <col min="14" max="14" width="17.7109375" style="1" customWidth="1"/>
    <col min="15" max="20" width="15.7109375" style="1" customWidth="1"/>
    <col min="21" max="16384" width="9.28515625" style="1"/>
  </cols>
  <sheetData>
    <row r="1" spans="2:20" x14ac:dyDescent="0.25">
      <c r="B1" s="6"/>
    </row>
    <row r="2" spans="2:20" x14ac:dyDescent="0.25">
      <c r="C2" s="157"/>
      <c r="D2" s="157"/>
      <c r="E2" s="157"/>
      <c r="F2" s="157"/>
      <c r="G2" s="157"/>
      <c r="H2" s="157"/>
      <c r="I2" s="157"/>
      <c r="J2" s="68" t="str">
        <f>Index!B2</f>
        <v>ADANI TRANSMISSION (INDIA) LIMITED</v>
      </c>
      <c r="K2" s="157"/>
      <c r="L2" s="157"/>
      <c r="M2" s="157"/>
      <c r="N2" s="157"/>
      <c r="O2" s="157"/>
      <c r="P2" s="157"/>
      <c r="Q2" s="157"/>
      <c r="R2" s="157"/>
      <c r="S2" s="157"/>
      <c r="T2" s="157"/>
    </row>
    <row r="3" spans="2:20" x14ac:dyDescent="0.25">
      <c r="C3" s="157"/>
      <c r="D3" s="157"/>
      <c r="E3" s="157"/>
      <c r="F3" s="157"/>
      <c r="G3" s="157"/>
      <c r="H3" s="157"/>
      <c r="I3" s="157"/>
      <c r="J3" s="68" t="s">
        <v>0</v>
      </c>
      <c r="K3" s="157"/>
      <c r="L3" s="157"/>
      <c r="M3" s="157"/>
      <c r="N3" s="157"/>
      <c r="O3" s="157"/>
      <c r="P3" s="157"/>
      <c r="Q3" s="157"/>
      <c r="R3" s="157"/>
      <c r="S3" s="157"/>
      <c r="T3" s="157"/>
    </row>
    <row r="4" spans="2:20" x14ac:dyDescent="0.25">
      <c r="C4" s="157"/>
      <c r="D4" s="157"/>
      <c r="E4" s="157"/>
      <c r="F4" s="157"/>
      <c r="G4" s="157"/>
      <c r="H4" s="157"/>
      <c r="I4" s="157"/>
      <c r="J4" s="68" t="s">
        <v>453</v>
      </c>
      <c r="K4" s="157"/>
      <c r="L4" s="157"/>
      <c r="M4" s="157"/>
      <c r="N4" s="157"/>
      <c r="O4" s="157"/>
      <c r="P4" s="157"/>
      <c r="Q4" s="157"/>
      <c r="R4" s="157"/>
      <c r="S4" s="157"/>
      <c r="T4" s="157"/>
    </row>
    <row r="5" spans="2:20" x14ac:dyDescent="0.25">
      <c r="B5" s="2"/>
      <c r="C5" s="2"/>
    </row>
    <row r="6" spans="2:20" x14ac:dyDescent="0.25">
      <c r="C6" s="7"/>
      <c r="J6" s="7"/>
      <c r="L6" s="8"/>
      <c r="T6" s="8" t="s">
        <v>69</v>
      </c>
    </row>
    <row r="7" spans="2:20" s="20" customFormat="1" x14ac:dyDescent="0.2">
      <c r="B7" s="763" t="s">
        <v>1</v>
      </c>
      <c r="C7" s="766" t="s">
        <v>70</v>
      </c>
      <c r="D7" s="768" t="s">
        <v>71</v>
      </c>
      <c r="E7" s="769"/>
      <c r="F7" s="770"/>
      <c r="G7" s="768" t="s">
        <v>72</v>
      </c>
      <c r="H7" s="769"/>
      <c r="I7" s="770"/>
      <c r="J7" s="768" t="s">
        <v>73</v>
      </c>
      <c r="K7" s="769"/>
      <c r="L7" s="769"/>
      <c r="M7" s="769"/>
      <c r="N7" s="770"/>
      <c r="O7" s="841" t="s">
        <v>74</v>
      </c>
      <c r="P7" s="841"/>
      <c r="Q7" s="841"/>
      <c r="R7" s="841"/>
      <c r="S7" s="841"/>
      <c r="T7" s="841" t="s">
        <v>75</v>
      </c>
    </row>
    <row r="8" spans="2:20" s="20" customFormat="1" ht="42.6" customHeight="1" x14ac:dyDescent="0.2">
      <c r="B8" s="764"/>
      <c r="C8" s="766"/>
      <c r="D8" s="412" t="s">
        <v>76</v>
      </c>
      <c r="E8" s="412" t="s">
        <v>77</v>
      </c>
      <c r="F8" s="412" t="s">
        <v>78</v>
      </c>
      <c r="G8" s="412" t="s">
        <v>76</v>
      </c>
      <c r="H8" s="412" t="s">
        <v>77</v>
      </c>
      <c r="I8" s="412" t="s">
        <v>78</v>
      </c>
      <c r="J8" s="412" t="s">
        <v>76</v>
      </c>
      <c r="K8" s="412" t="s">
        <v>79</v>
      </c>
      <c r="L8" s="412" t="s">
        <v>80</v>
      </c>
      <c r="M8" s="412" t="s">
        <v>81</v>
      </c>
      <c r="N8" s="412" t="s">
        <v>82</v>
      </c>
      <c r="O8" s="412" t="s">
        <v>83</v>
      </c>
      <c r="P8" s="412" t="s">
        <v>84</v>
      </c>
      <c r="Q8" s="412" t="s">
        <v>85</v>
      </c>
      <c r="R8" s="412" t="s">
        <v>86</v>
      </c>
      <c r="S8" s="412" t="s">
        <v>87</v>
      </c>
      <c r="T8" s="841"/>
    </row>
    <row r="9" spans="2:20" s="20" customFormat="1" ht="27.75" customHeight="1" x14ac:dyDescent="0.2">
      <c r="B9" s="780"/>
      <c r="C9" s="781"/>
      <c r="D9" s="412" t="s">
        <v>88</v>
      </c>
      <c r="E9" s="412" t="s">
        <v>89</v>
      </c>
      <c r="F9" s="412" t="s">
        <v>90</v>
      </c>
      <c r="G9" s="412" t="s">
        <v>91</v>
      </c>
      <c r="H9" s="412" t="s">
        <v>92</v>
      </c>
      <c r="I9" s="412" t="s">
        <v>93</v>
      </c>
      <c r="J9" s="412" t="s">
        <v>94</v>
      </c>
      <c r="K9" s="412" t="s">
        <v>95</v>
      </c>
      <c r="L9" s="412" t="s">
        <v>96</v>
      </c>
      <c r="M9" s="412" t="s">
        <v>97</v>
      </c>
      <c r="N9" s="412" t="s">
        <v>98</v>
      </c>
      <c r="O9" s="412" t="s">
        <v>99</v>
      </c>
      <c r="P9" s="412" t="s">
        <v>99</v>
      </c>
      <c r="Q9" s="412" t="s">
        <v>99</v>
      </c>
      <c r="R9" s="412" t="s">
        <v>99</v>
      </c>
      <c r="S9" s="412" t="s">
        <v>99</v>
      </c>
      <c r="T9" s="868"/>
    </row>
    <row r="10" spans="2:20" s="8" customFormat="1" x14ac:dyDescent="0.2">
      <c r="B10" s="125">
        <v>1</v>
      </c>
      <c r="C10" s="13" t="s">
        <v>454</v>
      </c>
      <c r="D10" s="4"/>
      <c r="E10" s="748">
        <f>'Revenue Gap (Surplus)'!E6</f>
        <v>131.03</v>
      </c>
      <c r="F10" s="4"/>
      <c r="G10" s="4"/>
      <c r="H10" s="748">
        <f>'Revenue Gap (Surplus)'!F6</f>
        <v>140.94</v>
      </c>
      <c r="I10" s="4"/>
      <c r="J10" s="748">
        <f>'Revenue Gap (Surplus)'!G6</f>
        <v>139.55000000000001</v>
      </c>
      <c r="K10" s="748">
        <f>J10/2</f>
        <v>69.775000000000006</v>
      </c>
      <c r="L10" s="748">
        <f>K10</f>
        <v>69.775000000000006</v>
      </c>
      <c r="M10" s="748">
        <f>'Revenue Gap (Surplus)'!G6</f>
        <v>139.55000000000001</v>
      </c>
      <c r="N10" s="4"/>
      <c r="O10" s="748">
        <f ca="1">'InSTS Revenue'!D10</f>
        <v>111.60677124404235</v>
      </c>
      <c r="P10" s="748">
        <f ca="1">'InSTS Revenue'!E10</f>
        <v>66.441325656189875</v>
      </c>
      <c r="Q10" s="748">
        <f ca="1">'InSTS Revenue'!F10</f>
        <v>66.947941142201941</v>
      </c>
      <c r="R10" s="748">
        <f ca="1">'InSTS Revenue'!G10</f>
        <v>67.583077589545383</v>
      </c>
      <c r="S10" s="748">
        <f ca="1">'InSTS Revenue'!H10</f>
        <v>68.28812287103483</v>
      </c>
      <c r="T10" s="126"/>
    </row>
    <row r="11" spans="2:20" s="8" customFormat="1" x14ac:dyDescent="0.2">
      <c r="B11" s="125">
        <v>2</v>
      </c>
      <c r="C11" s="13" t="s">
        <v>455</v>
      </c>
      <c r="D11" s="4"/>
      <c r="E11" s="4"/>
      <c r="F11" s="4"/>
      <c r="G11" s="4"/>
      <c r="H11" s="4"/>
      <c r="I11" s="4"/>
      <c r="J11" s="4"/>
      <c r="K11" s="4"/>
      <c r="L11" s="4"/>
      <c r="M11" s="4"/>
      <c r="N11" s="4"/>
      <c r="O11" s="4"/>
      <c r="P11" s="126"/>
      <c r="Q11" s="126"/>
      <c r="R11" s="126"/>
      <c r="S11" s="126"/>
      <c r="T11" s="126"/>
    </row>
    <row r="12" spans="2:20" x14ac:dyDescent="0.25">
      <c r="B12" s="125">
        <v>3</v>
      </c>
      <c r="C12" s="10" t="s">
        <v>246</v>
      </c>
      <c r="D12" s="4"/>
      <c r="E12" s="4"/>
      <c r="F12" s="4"/>
      <c r="G12" s="4"/>
      <c r="H12" s="4"/>
      <c r="I12" s="4"/>
      <c r="J12" s="4"/>
      <c r="K12" s="4"/>
      <c r="L12" s="4"/>
      <c r="M12" s="4"/>
      <c r="N12" s="4"/>
      <c r="O12" s="4"/>
      <c r="P12" s="11"/>
      <c r="Q12" s="11"/>
      <c r="R12" s="126"/>
      <c r="S12" s="126"/>
      <c r="T12" s="126"/>
    </row>
    <row r="13" spans="2:20" x14ac:dyDescent="0.25">
      <c r="B13" s="125">
        <v>4</v>
      </c>
      <c r="C13" s="10" t="s">
        <v>246</v>
      </c>
      <c r="D13" s="4"/>
      <c r="E13" s="4"/>
      <c r="F13" s="4"/>
      <c r="G13" s="4"/>
      <c r="H13" s="4"/>
      <c r="I13" s="4"/>
      <c r="J13" s="4"/>
      <c r="K13" s="4"/>
      <c r="L13" s="4"/>
      <c r="M13" s="4"/>
      <c r="N13" s="4"/>
      <c r="O13" s="4"/>
      <c r="P13" s="11"/>
      <c r="Q13" s="11"/>
      <c r="R13" s="126"/>
      <c r="S13" s="126"/>
      <c r="T13" s="126"/>
    </row>
    <row r="14" spans="2:20" x14ac:dyDescent="0.25">
      <c r="B14" s="125"/>
      <c r="C14" s="12" t="s">
        <v>176</v>
      </c>
      <c r="D14" s="4"/>
      <c r="E14" s="748">
        <f>E10</f>
        <v>131.03</v>
      </c>
      <c r="F14" s="4"/>
      <c r="G14" s="4"/>
      <c r="H14" s="748">
        <f>H10</f>
        <v>140.94</v>
      </c>
      <c r="I14" s="4"/>
      <c r="J14" s="748">
        <f>J10</f>
        <v>139.55000000000001</v>
      </c>
      <c r="K14" s="748">
        <f>K10</f>
        <v>69.775000000000006</v>
      </c>
      <c r="L14" s="748">
        <f>L10</f>
        <v>69.775000000000006</v>
      </c>
      <c r="M14" s="748">
        <f>M10</f>
        <v>139.55000000000001</v>
      </c>
      <c r="N14" s="4"/>
      <c r="O14" s="748">
        <f t="shared" ref="O14:S14" ca="1" si="0">O10</f>
        <v>111.60677124404235</v>
      </c>
      <c r="P14" s="748">
        <f t="shared" ca="1" si="0"/>
        <v>66.441325656189875</v>
      </c>
      <c r="Q14" s="748">
        <f t="shared" ca="1" si="0"/>
        <v>66.947941142201941</v>
      </c>
      <c r="R14" s="748">
        <f t="shared" ca="1" si="0"/>
        <v>67.583077589545383</v>
      </c>
      <c r="S14" s="748">
        <f t="shared" ca="1" si="0"/>
        <v>68.28812287103483</v>
      </c>
      <c r="T14" s="126"/>
    </row>
    <row r="15" spans="2:20" x14ac:dyDescent="0.25">
      <c r="C15" s="9"/>
    </row>
    <row r="16" spans="2:20" x14ac:dyDescent="0.25">
      <c r="B16" s="20" t="s">
        <v>120</v>
      </c>
    </row>
    <row r="17" spans="2:3" x14ac:dyDescent="0.25">
      <c r="B17" s="1" t="s">
        <v>456</v>
      </c>
    </row>
    <row r="21" spans="2:3" ht="15.75" x14ac:dyDescent="0.25">
      <c r="C21" s="45"/>
    </row>
  </sheetData>
  <mergeCells count="7">
    <mergeCell ref="O7:S7"/>
    <mergeCell ref="T7:T9"/>
    <mergeCell ref="B7:B9"/>
    <mergeCell ref="C7:C9"/>
    <mergeCell ref="G7:I7"/>
    <mergeCell ref="J7:N7"/>
    <mergeCell ref="D7:F7"/>
  </mergeCells>
  <pageMargins left="1.02" right="0.25" top="1" bottom="1" header="0.25" footer="0.25"/>
  <pageSetup paperSize="9" scale="78" fitToWidth="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0912D-FE5F-404B-90EA-FBF0A6A20036}">
  <sheetPr>
    <pageSetUpPr fitToPage="1"/>
  </sheetPr>
  <dimension ref="B2:U45"/>
  <sheetViews>
    <sheetView showGridLines="0" view="pageBreakPreview" topLeftCell="A4" zoomScale="60" zoomScaleNormal="75" workbookViewId="0">
      <selection activeCell="F15" sqref="F15"/>
    </sheetView>
  </sheetViews>
  <sheetFormatPr defaultColWidth="9.28515625" defaultRowHeight="15" x14ac:dyDescent="0.2"/>
  <cols>
    <col min="1" max="1" width="6.7109375" style="278" customWidth="1"/>
    <col min="2" max="2" width="13.42578125" style="279" customWidth="1"/>
    <col min="3" max="3" width="45" style="278" customWidth="1"/>
    <col min="4" max="4" width="12" style="278" customWidth="1"/>
    <col min="5" max="5" width="11.7109375" style="278" customWidth="1"/>
    <col min="6" max="6" width="11" style="278" customWidth="1"/>
    <col min="7" max="7" width="14.42578125" style="278" customWidth="1"/>
    <col min="8" max="8" width="13.7109375" style="278" customWidth="1"/>
    <col min="9" max="9" width="16" style="278" customWidth="1"/>
    <col min="10" max="10" width="14.28515625" style="278" customWidth="1"/>
    <col min="11" max="11" width="11.7109375" style="278" customWidth="1"/>
    <col min="12" max="12" width="11" style="278" customWidth="1"/>
    <col min="13" max="13" width="13.7109375" style="278" customWidth="1"/>
    <col min="14" max="14" width="16" style="278" customWidth="1"/>
    <col min="15" max="16384" width="9.28515625" style="278"/>
  </cols>
  <sheetData>
    <row r="2" spans="2:14" x14ac:dyDescent="0.2">
      <c r="C2" s="207"/>
      <c r="D2" s="207"/>
      <c r="E2" s="68" t="str">
        <f>Index!B2</f>
        <v>ADANI TRANSMISSION (INDIA) LIMITED</v>
      </c>
      <c r="F2" s="207"/>
      <c r="G2" s="207"/>
      <c r="H2" s="207"/>
      <c r="I2" s="207"/>
    </row>
    <row r="3" spans="2:14" s="230" customFormat="1" x14ac:dyDescent="0.25">
      <c r="C3" s="231"/>
      <c r="D3" s="231"/>
      <c r="E3" s="68" t="s">
        <v>0</v>
      </c>
      <c r="F3" s="231"/>
      <c r="G3" s="231"/>
      <c r="H3" s="231"/>
      <c r="I3" s="231"/>
      <c r="J3" s="470"/>
      <c r="K3" s="470"/>
      <c r="L3" s="470"/>
      <c r="M3" s="470"/>
    </row>
    <row r="4" spans="2:14" s="230" customFormat="1" x14ac:dyDescent="0.25">
      <c r="C4" s="471"/>
      <c r="D4" s="471"/>
      <c r="E4" s="472" t="s">
        <v>457</v>
      </c>
      <c r="F4" s="471"/>
      <c r="G4" s="471"/>
      <c r="H4" s="471"/>
      <c r="I4" s="471"/>
      <c r="J4" s="471"/>
      <c r="K4" s="471"/>
      <c r="L4" s="471"/>
      <c r="M4" s="471"/>
      <c r="N4" s="471"/>
    </row>
    <row r="5" spans="2:14" s="230" customFormat="1" x14ac:dyDescent="0.25">
      <c r="B5" s="472"/>
      <c r="C5" s="472"/>
      <c r="D5" s="472"/>
      <c r="E5" s="472"/>
      <c r="F5" s="472"/>
      <c r="G5" s="472"/>
      <c r="H5" s="472"/>
      <c r="I5" s="472"/>
      <c r="J5" s="471"/>
      <c r="K5" s="471"/>
      <c r="L5" s="471"/>
      <c r="M5" s="471"/>
      <c r="N5" s="471"/>
    </row>
    <row r="6" spans="2:14" s="230" customFormat="1" x14ac:dyDescent="0.25">
      <c r="B6" s="473" t="s">
        <v>458</v>
      </c>
      <c r="C6" s="279"/>
      <c r="D6" s="279"/>
      <c r="E6" s="279"/>
      <c r="F6" s="279"/>
      <c r="G6" s="279"/>
      <c r="H6" s="279"/>
      <c r="I6" s="278"/>
      <c r="J6" s="278"/>
      <c r="K6" s="471"/>
      <c r="L6" s="471"/>
      <c r="M6" s="471"/>
      <c r="N6" s="471"/>
    </row>
    <row r="7" spans="2:14" s="230" customFormat="1" x14ac:dyDescent="0.25">
      <c r="B7" s="473"/>
      <c r="C7" s="279"/>
      <c r="D7" s="279"/>
      <c r="E7" s="279"/>
      <c r="F7" s="279"/>
      <c r="G7" s="279"/>
      <c r="H7" s="279"/>
      <c r="I7" s="278"/>
      <c r="J7" s="278"/>
      <c r="K7" s="471"/>
      <c r="L7" s="471"/>
      <c r="M7" s="471"/>
      <c r="N7" s="471"/>
    </row>
    <row r="8" spans="2:14" s="230" customFormat="1" x14ac:dyDescent="0.25">
      <c r="B8" s="207" t="s">
        <v>459</v>
      </c>
      <c r="C8" s="279"/>
      <c r="D8" s="279"/>
      <c r="E8" s="279"/>
      <c r="F8" s="279"/>
      <c r="G8" s="279"/>
      <c r="H8" s="279"/>
      <c r="I8" s="278"/>
      <c r="J8" s="278"/>
      <c r="K8" s="471"/>
      <c r="L8" s="471"/>
      <c r="M8" s="471"/>
      <c r="N8" s="471"/>
    </row>
    <row r="9" spans="2:14" s="230" customFormat="1" x14ac:dyDescent="0.25">
      <c r="B9" s="278"/>
      <c r="C9" s="278"/>
      <c r="D9" s="278"/>
      <c r="E9" s="278"/>
      <c r="F9" s="278"/>
      <c r="G9" s="278"/>
      <c r="H9" s="278"/>
      <c r="I9" s="278"/>
      <c r="J9" s="278"/>
      <c r="K9" s="471"/>
      <c r="L9" s="471"/>
      <c r="M9" s="471"/>
      <c r="N9" s="471"/>
    </row>
    <row r="10" spans="2:14" s="230" customFormat="1" x14ac:dyDescent="0.25">
      <c r="B10" s="913" t="s">
        <v>70</v>
      </c>
      <c r="C10" s="915" t="s">
        <v>460</v>
      </c>
      <c r="D10" s="916"/>
      <c r="E10" s="917"/>
      <c r="F10" s="915" t="s">
        <v>461</v>
      </c>
      <c r="G10" s="916"/>
      <c r="H10" s="917"/>
      <c r="I10" s="789" t="s">
        <v>462</v>
      </c>
      <c r="J10" s="789" t="s">
        <v>463</v>
      </c>
      <c r="K10" s="471"/>
      <c r="L10" s="471"/>
      <c r="M10" s="471"/>
      <c r="N10" s="471"/>
    </row>
    <row r="11" spans="2:14" s="230" customFormat="1" ht="43.5" customHeight="1" x14ac:dyDescent="0.25">
      <c r="B11" s="914"/>
      <c r="C11" s="474" t="s">
        <v>464</v>
      </c>
      <c r="D11" s="474" t="s">
        <v>465</v>
      </c>
      <c r="E11" s="474" t="s">
        <v>466</v>
      </c>
      <c r="F11" s="474" t="s">
        <v>467</v>
      </c>
      <c r="G11" s="474" t="s">
        <v>465</v>
      </c>
      <c r="H11" s="455" t="s">
        <v>468</v>
      </c>
      <c r="I11" s="789"/>
      <c r="J11" s="789"/>
      <c r="K11" s="471"/>
      <c r="L11" s="471"/>
      <c r="M11" s="471"/>
      <c r="N11" s="471"/>
    </row>
    <row r="12" spans="2:14" s="230" customFormat="1" x14ac:dyDescent="0.25">
      <c r="B12" s="475"/>
      <c r="C12" s="476"/>
      <c r="D12" s="476"/>
      <c r="E12" s="476"/>
      <c r="F12" s="476"/>
      <c r="G12" s="476"/>
      <c r="H12" s="477"/>
      <c r="I12" s="477"/>
      <c r="J12" s="477"/>
      <c r="K12" s="471"/>
      <c r="L12" s="471"/>
      <c r="M12" s="471"/>
      <c r="N12" s="471"/>
    </row>
    <row r="13" spans="2:14" s="230" customFormat="1" x14ac:dyDescent="0.25">
      <c r="B13" s="478" t="s">
        <v>469</v>
      </c>
      <c r="C13" s="431"/>
      <c r="D13" s="431"/>
      <c r="E13" s="431"/>
      <c r="F13" s="431"/>
      <c r="G13" s="431"/>
      <c r="H13" s="431"/>
      <c r="I13" s="426"/>
      <c r="J13" s="426"/>
      <c r="K13" s="471"/>
      <c r="L13" s="471"/>
      <c r="M13" s="471"/>
      <c r="N13" s="471"/>
    </row>
    <row r="14" spans="2:14" s="230" customFormat="1" x14ac:dyDescent="0.25">
      <c r="B14" s="478"/>
      <c r="C14" s="431"/>
      <c r="D14" s="431"/>
      <c r="E14" s="431"/>
      <c r="F14" s="431"/>
      <c r="G14" s="431"/>
      <c r="H14" s="431"/>
      <c r="I14" s="426"/>
      <c r="J14" s="426"/>
      <c r="K14" s="471"/>
      <c r="L14" s="471"/>
      <c r="M14" s="471"/>
      <c r="N14" s="471"/>
    </row>
    <row r="15" spans="2:14" s="230" customFormat="1" x14ac:dyDescent="0.25">
      <c r="B15" s="426" t="s">
        <v>754</v>
      </c>
      <c r="C15" s="431"/>
      <c r="D15" s="726">
        <v>0</v>
      </c>
      <c r="E15" s="727">
        <v>0</v>
      </c>
      <c r="F15" s="727">
        <v>0</v>
      </c>
      <c r="G15" s="728">
        <f>D15</f>
        <v>0</v>
      </c>
      <c r="H15" s="729"/>
      <c r="I15" s="727">
        <v>0</v>
      </c>
      <c r="J15" s="730">
        <f t="shared" ref="J15" si="0">D15-G15</f>
        <v>0</v>
      </c>
      <c r="K15" s="471"/>
      <c r="L15" s="471"/>
      <c r="M15" s="471"/>
      <c r="N15" s="471"/>
    </row>
    <row r="16" spans="2:14" s="230" customFormat="1" x14ac:dyDescent="0.25">
      <c r="B16" s="478" t="s">
        <v>176</v>
      </c>
      <c r="C16" s="431"/>
      <c r="D16" s="731">
        <f>SUM(D15:D15)</f>
        <v>0</v>
      </c>
      <c r="E16" s="731">
        <f>SUM(E15:E15)</f>
        <v>0</v>
      </c>
      <c r="F16" s="731">
        <f>SUM(F15:F15)</f>
        <v>0</v>
      </c>
      <c r="G16" s="731">
        <f>SUM(G15:G15)</f>
        <v>0</v>
      </c>
      <c r="H16" s="729"/>
      <c r="I16" s="731">
        <f>SUM(I15:I15)</f>
        <v>0</v>
      </c>
      <c r="J16" s="731">
        <f>D16-G16</f>
        <v>0</v>
      </c>
      <c r="K16" s="471"/>
      <c r="L16" s="471"/>
      <c r="M16" s="471"/>
      <c r="N16" s="471"/>
    </row>
    <row r="17" spans="2:21" s="230" customFormat="1" x14ac:dyDescent="0.25">
      <c r="B17" s="478"/>
      <c r="C17" s="431"/>
      <c r="D17" s="431"/>
      <c r="E17" s="431"/>
      <c r="F17" s="431"/>
      <c r="G17" s="431"/>
      <c r="H17" s="431"/>
      <c r="I17" s="426"/>
      <c r="J17" s="426"/>
      <c r="K17" s="471"/>
      <c r="L17" s="471"/>
      <c r="M17" s="471"/>
      <c r="N17" s="471"/>
    </row>
    <row r="18" spans="2:21" s="230" customFormat="1" x14ac:dyDescent="0.25">
      <c r="B18" s="478"/>
      <c r="C18" s="431"/>
      <c r="D18" s="431"/>
      <c r="E18" s="431"/>
      <c r="F18" s="431"/>
      <c r="G18" s="431"/>
      <c r="H18" s="431"/>
      <c r="I18" s="426"/>
      <c r="J18" s="426"/>
      <c r="K18" s="471"/>
      <c r="L18" s="471"/>
      <c r="M18" s="471"/>
      <c r="N18" s="471"/>
    </row>
    <row r="19" spans="2:21" s="230" customFormat="1" x14ac:dyDescent="0.25">
      <c r="B19" s="478" t="s">
        <v>471</v>
      </c>
      <c r="C19" s="431"/>
      <c r="D19" s="431"/>
      <c r="E19" s="431"/>
      <c r="F19" s="431"/>
      <c r="G19" s="431"/>
      <c r="H19" s="431"/>
      <c r="I19" s="426"/>
      <c r="J19" s="426"/>
      <c r="K19" s="471"/>
      <c r="L19" s="471"/>
      <c r="M19" s="471"/>
      <c r="N19" s="471"/>
    </row>
    <row r="20" spans="2:21" s="230" customFormat="1" x14ac:dyDescent="0.25">
      <c r="B20" s="426"/>
      <c r="C20" s="431"/>
      <c r="D20" s="431"/>
      <c r="E20" s="431"/>
      <c r="F20" s="431"/>
      <c r="G20" s="431"/>
      <c r="H20" s="431"/>
      <c r="I20" s="426"/>
      <c r="J20" s="426"/>
      <c r="K20" s="471"/>
      <c r="L20" s="471"/>
      <c r="M20" s="471"/>
      <c r="N20" s="471"/>
    </row>
    <row r="21" spans="2:21" s="230" customFormat="1" ht="15.75" x14ac:dyDescent="0.25">
      <c r="B21" s="426" t="s">
        <v>754</v>
      </c>
      <c r="C21" s="276"/>
      <c r="D21" s="726"/>
      <c r="E21" s="727">
        <v>0</v>
      </c>
      <c r="F21" s="727">
        <v>0</v>
      </c>
      <c r="G21" s="728">
        <v>0</v>
      </c>
      <c r="H21" s="729"/>
      <c r="I21" s="727">
        <v>0</v>
      </c>
      <c r="J21" s="730">
        <f t="shared" ref="J21" si="1">D21-G21</f>
        <v>0</v>
      </c>
      <c r="K21" s="471"/>
      <c r="L21" s="471"/>
      <c r="M21" s="471"/>
      <c r="N21" s="471"/>
    </row>
    <row r="22" spans="2:21" s="230" customFormat="1" x14ac:dyDescent="0.25">
      <c r="B22" s="478" t="s">
        <v>176</v>
      </c>
      <c r="C22" s="431"/>
      <c r="D22" s="731">
        <f>SUM(D21:D21)</f>
        <v>0</v>
      </c>
      <c r="E22" s="731">
        <f>SUM(E21:E21)</f>
        <v>0</v>
      </c>
      <c r="F22" s="731">
        <f>SUM(F21:F21)</f>
        <v>0</v>
      </c>
      <c r="G22" s="731">
        <f>SUM(G21:G21)</f>
        <v>0</v>
      </c>
      <c r="H22" s="729"/>
      <c r="I22" s="731">
        <f>SUM(I21:I21)</f>
        <v>0</v>
      </c>
      <c r="J22" s="731">
        <f>D22-G22</f>
        <v>0</v>
      </c>
      <c r="K22" s="471"/>
      <c r="L22" s="471"/>
      <c r="M22" s="471"/>
      <c r="N22" s="471"/>
    </row>
    <row r="23" spans="2:21" s="230" customFormat="1" x14ac:dyDescent="0.25">
      <c r="B23" s="207"/>
      <c r="C23" s="279"/>
      <c r="D23" s="279"/>
      <c r="E23" s="279"/>
      <c r="F23" s="279"/>
      <c r="G23" s="279"/>
      <c r="H23" s="279"/>
      <c r="I23" s="278"/>
      <c r="J23" s="278"/>
      <c r="K23" s="471"/>
      <c r="L23" s="471"/>
      <c r="M23" s="471"/>
      <c r="N23" s="471"/>
    </row>
    <row r="24" spans="2:21" s="230" customFormat="1" x14ac:dyDescent="0.25">
      <c r="B24" s="472"/>
      <c r="C24" s="472"/>
      <c r="D24" s="472"/>
      <c r="E24" s="472"/>
      <c r="F24" s="472"/>
      <c r="G24" s="472"/>
      <c r="H24" s="472"/>
      <c r="I24" s="472"/>
      <c r="J24" s="471"/>
      <c r="K24" s="471"/>
      <c r="L24" s="471"/>
      <c r="M24" s="471"/>
      <c r="N24" s="471"/>
    </row>
    <row r="25" spans="2:21" x14ac:dyDescent="0.2">
      <c r="B25" s="473" t="s">
        <v>472</v>
      </c>
      <c r="C25" s="279"/>
      <c r="D25" s="279"/>
      <c r="E25" s="279"/>
      <c r="F25" s="279"/>
      <c r="G25" s="279"/>
      <c r="H25" s="279"/>
    </row>
    <row r="26" spans="2:21" x14ac:dyDescent="0.2">
      <c r="B26" s="473"/>
      <c r="C26" s="279"/>
      <c r="D26" s="279"/>
      <c r="E26" s="279"/>
      <c r="F26" s="279"/>
      <c r="G26" s="279"/>
      <c r="H26" s="279"/>
    </row>
    <row r="27" spans="2:21" x14ac:dyDescent="0.2">
      <c r="B27" s="207" t="s">
        <v>459</v>
      </c>
      <c r="C27" s="279"/>
      <c r="D27" s="279"/>
      <c r="E27" s="279"/>
      <c r="F27" s="279"/>
      <c r="G27" s="279"/>
      <c r="H27" s="279"/>
    </row>
    <row r="28" spans="2:21" x14ac:dyDescent="0.2">
      <c r="B28" s="278"/>
    </row>
    <row r="29" spans="2:21" x14ac:dyDescent="0.2">
      <c r="B29" s="913" t="s">
        <v>70</v>
      </c>
      <c r="C29" s="915" t="s">
        <v>460</v>
      </c>
      <c r="D29" s="916"/>
      <c r="E29" s="917"/>
      <c r="F29" s="915" t="s">
        <v>461</v>
      </c>
      <c r="G29" s="916"/>
      <c r="H29" s="917"/>
      <c r="I29" s="789" t="s">
        <v>462</v>
      </c>
      <c r="J29" s="789" t="s">
        <v>463</v>
      </c>
    </row>
    <row r="30" spans="2:21" ht="47.25" customHeight="1" x14ac:dyDescent="0.2">
      <c r="B30" s="914"/>
      <c r="C30" s="474" t="s">
        <v>464</v>
      </c>
      <c r="D30" s="474" t="s">
        <v>465</v>
      </c>
      <c r="E30" s="474" t="s">
        <v>466</v>
      </c>
      <c r="F30" s="474" t="s">
        <v>467</v>
      </c>
      <c r="G30" s="474" t="s">
        <v>465</v>
      </c>
      <c r="H30" s="455" t="s">
        <v>468</v>
      </c>
      <c r="I30" s="789"/>
      <c r="J30" s="789"/>
    </row>
    <row r="31" spans="2:21" x14ac:dyDescent="0.2">
      <c r="B31" s="475"/>
      <c r="C31" s="476"/>
      <c r="D31" s="476"/>
      <c r="E31" s="476"/>
      <c r="F31" s="476"/>
      <c r="G31" s="476"/>
      <c r="H31" s="477"/>
      <c r="I31" s="477"/>
      <c r="J31" s="477"/>
    </row>
    <row r="32" spans="2:21" s="207" customFormat="1" x14ac:dyDescent="0.2">
      <c r="B32" s="478" t="s">
        <v>469</v>
      </c>
      <c r="C32" s="431"/>
      <c r="D32" s="431"/>
      <c r="E32" s="431"/>
      <c r="F32" s="431"/>
      <c r="G32" s="431"/>
      <c r="H32" s="431"/>
      <c r="I32" s="426"/>
      <c r="J32" s="426"/>
      <c r="K32" s="278"/>
      <c r="L32" s="278"/>
      <c r="M32" s="278"/>
      <c r="N32" s="278"/>
      <c r="O32" s="278"/>
      <c r="P32" s="278"/>
      <c r="Q32" s="278"/>
      <c r="R32" s="278"/>
      <c r="S32" s="278"/>
      <c r="T32" s="278"/>
      <c r="U32" s="278"/>
    </row>
    <row r="33" spans="2:21" s="207" customFormat="1" x14ac:dyDescent="0.2">
      <c r="B33" s="478"/>
      <c r="C33" s="431"/>
      <c r="D33" s="431"/>
      <c r="E33" s="431"/>
      <c r="F33" s="431"/>
      <c r="G33" s="431"/>
      <c r="H33" s="431"/>
      <c r="I33" s="426"/>
      <c r="J33" s="426"/>
      <c r="K33" s="278"/>
      <c r="L33" s="278"/>
      <c r="M33" s="278"/>
      <c r="N33" s="278"/>
      <c r="O33" s="278"/>
      <c r="P33" s="278"/>
      <c r="Q33" s="278"/>
      <c r="R33" s="278"/>
      <c r="S33" s="278"/>
      <c r="T33" s="278"/>
      <c r="U33" s="278"/>
    </row>
    <row r="34" spans="2:21" s="207" customFormat="1" x14ac:dyDescent="0.2">
      <c r="B34" s="426" t="s">
        <v>755</v>
      </c>
      <c r="C34" s="431"/>
      <c r="D34" s="726">
        <v>0</v>
      </c>
      <c r="E34" s="727">
        <v>0</v>
      </c>
      <c r="F34" s="727">
        <v>0</v>
      </c>
      <c r="G34" s="728">
        <f>D34</f>
        <v>0</v>
      </c>
      <c r="H34" s="729"/>
      <c r="I34" s="727">
        <v>0</v>
      </c>
      <c r="J34" s="730">
        <f t="shared" ref="J34" si="2">D34-G34</f>
        <v>0</v>
      </c>
      <c r="K34" s="278"/>
      <c r="L34" s="278"/>
      <c r="M34" s="278"/>
      <c r="N34" s="278"/>
      <c r="O34" s="278"/>
      <c r="P34" s="278"/>
      <c r="Q34" s="278"/>
      <c r="R34" s="278"/>
      <c r="S34" s="278"/>
      <c r="T34" s="278"/>
      <c r="U34" s="278"/>
    </row>
    <row r="35" spans="2:21" x14ac:dyDescent="0.2">
      <c r="B35" s="478" t="s">
        <v>176</v>
      </c>
      <c r="C35" s="431"/>
      <c r="D35" s="731">
        <f>SUM(D34:D34)</f>
        <v>0</v>
      </c>
      <c r="E35" s="731">
        <f>SUM(E34:E34)</f>
        <v>0</v>
      </c>
      <c r="F35" s="731">
        <f>SUM(F34:F34)</f>
        <v>0</v>
      </c>
      <c r="G35" s="731">
        <f>SUM(G34:G34)</f>
        <v>0</v>
      </c>
      <c r="H35" s="729"/>
      <c r="I35" s="731">
        <f>SUM(I34:I34)</f>
        <v>0</v>
      </c>
      <c r="J35" s="731">
        <f>D35-G35</f>
        <v>0</v>
      </c>
    </row>
    <row r="36" spans="2:21" x14ac:dyDescent="0.2">
      <c r="B36" s="478"/>
      <c r="C36" s="431"/>
      <c r="D36" s="431"/>
      <c r="E36" s="431"/>
      <c r="F36" s="431"/>
      <c r="G36" s="431"/>
      <c r="H36" s="431"/>
      <c r="I36" s="426"/>
      <c r="J36" s="426"/>
    </row>
    <row r="37" spans="2:21" x14ac:dyDescent="0.2">
      <c r="B37" s="478"/>
      <c r="C37" s="431"/>
      <c r="D37" s="431"/>
      <c r="E37" s="431"/>
      <c r="F37" s="431"/>
      <c r="G37" s="431"/>
      <c r="H37" s="431"/>
      <c r="I37" s="426"/>
      <c r="J37" s="426"/>
    </row>
    <row r="38" spans="2:21" s="207" customFormat="1" x14ac:dyDescent="0.2">
      <c r="B38" s="478" t="s">
        <v>471</v>
      </c>
      <c r="C38" s="431"/>
      <c r="D38" s="431"/>
      <c r="E38" s="431"/>
      <c r="F38" s="431"/>
      <c r="G38" s="431"/>
      <c r="H38" s="431"/>
      <c r="I38" s="426"/>
      <c r="J38" s="426"/>
      <c r="K38" s="278"/>
      <c r="L38" s="278"/>
      <c r="M38" s="278"/>
      <c r="N38" s="278"/>
      <c r="O38" s="278"/>
      <c r="P38" s="278"/>
      <c r="Q38" s="278"/>
      <c r="R38" s="278"/>
      <c r="S38" s="278"/>
      <c r="T38" s="278"/>
      <c r="U38" s="278"/>
    </row>
    <row r="39" spans="2:21" x14ac:dyDescent="0.2">
      <c r="B39" s="426"/>
      <c r="C39" s="431"/>
      <c r="D39" s="431"/>
      <c r="E39" s="431"/>
      <c r="F39" s="431"/>
      <c r="G39" s="431"/>
      <c r="H39" s="431"/>
      <c r="I39" s="426"/>
      <c r="J39" s="426"/>
    </row>
    <row r="40" spans="2:21" x14ac:dyDescent="0.2">
      <c r="B40" s="426" t="s">
        <v>755</v>
      </c>
      <c r="C40" s="431"/>
      <c r="D40" s="726"/>
      <c r="E40" s="727">
        <v>0</v>
      </c>
      <c r="F40" s="727">
        <v>0</v>
      </c>
      <c r="G40" s="728">
        <v>0</v>
      </c>
      <c r="H40" s="729"/>
      <c r="I40" s="727">
        <v>0</v>
      </c>
      <c r="J40" s="730">
        <f t="shared" ref="J40" si="3">D40-G40</f>
        <v>0</v>
      </c>
    </row>
    <row r="41" spans="2:21" x14ac:dyDescent="0.2">
      <c r="B41" s="478" t="s">
        <v>176</v>
      </c>
      <c r="C41" s="431"/>
      <c r="D41" s="731">
        <f>SUM(D40:D40)</f>
        <v>0</v>
      </c>
      <c r="E41" s="731">
        <f>SUM(E40:E40)</f>
        <v>0</v>
      </c>
      <c r="F41" s="731">
        <f>SUM(F40:F40)</f>
        <v>0</v>
      </c>
      <c r="G41" s="731">
        <f>SUM(G40:G40)</f>
        <v>0</v>
      </c>
      <c r="H41" s="729"/>
      <c r="I41" s="731">
        <f>SUM(I40:I40)</f>
        <v>0</v>
      </c>
      <c r="J41" s="731">
        <f>D41-G41</f>
        <v>0</v>
      </c>
    </row>
    <row r="42" spans="2:21" x14ac:dyDescent="0.2">
      <c r="B42" s="278"/>
    </row>
    <row r="43" spans="2:21" x14ac:dyDescent="0.2">
      <c r="B43" s="278"/>
    </row>
    <row r="44" spans="2:21" x14ac:dyDescent="0.2">
      <c r="B44" s="281"/>
    </row>
    <row r="45" spans="2:21" x14ac:dyDescent="0.2">
      <c r="B45" s="281"/>
    </row>
  </sheetData>
  <mergeCells count="10">
    <mergeCell ref="B10:B11"/>
    <mergeCell ref="C10:E10"/>
    <mergeCell ref="F10:H10"/>
    <mergeCell ref="I10:I11"/>
    <mergeCell ref="J10:J11"/>
    <mergeCell ref="B29:B30"/>
    <mergeCell ref="C29:E29"/>
    <mergeCell ref="F29:H29"/>
    <mergeCell ref="I29:I30"/>
    <mergeCell ref="J29:J30"/>
  </mergeCells>
  <pageMargins left="1.02" right="0.25" top="1" bottom="1" header="0.25" footer="0.25"/>
  <pageSetup paperSize="9" scale="5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O60"/>
  <sheetViews>
    <sheetView showGridLines="0" view="pageBreakPreview" topLeftCell="A37" zoomScale="80" zoomScaleNormal="75" zoomScaleSheetLayoutView="80" workbookViewId="0">
      <selection activeCell="F49" sqref="F49"/>
    </sheetView>
  </sheetViews>
  <sheetFormatPr defaultColWidth="9.28515625" defaultRowHeight="15" x14ac:dyDescent="0.2"/>
  <cols>
    <col min="1" max="1" width="6.7109375" style="20" customWidth="1"/>
    <col min="2" max="2" width="9.28515625" style="122" customWidth="1"/>
    <col min="3" max="3" width="41.7109375" style="20" customWidth="1"/>
    <col min="4" max="5" width="12" style="20" customWidth="1"/>
    <col min="6" max="6" width="11.7109375" style="20" customWidth="1"/>
    <col min="7" max="7" width="11" style="20" customWidth="1"/>
    <col min="8" max="8" width="14.42578125" style="20" hidden="1" customWidth="1"/>
    <col min="9" max="9" width="13.7109375" style="20" customWidth="1"/>
    <col min="10" max="10" width="16" style="20" customWidth="1"/>
    <col min="11" max="11" width="22.28515625" style="20" customWidth="1"/>
    <col min="12" max="12" width="11.7109375" style="20" customWidth="1"/>
    <col min="13" max="13" width="11" style="20" customWidth="1"/>
    <col min="14" max="14" width="13.7109375" style="20" customWidth="1"/>
    <col min="15" max="15" width="16" style="20" customWidth="1"/>
    <col min="16" max="16384" width="9.28515625" style="20"/>
  </cols>
  <sheetData>
    <row r="2" spans="2:15" x14ac:dyDescent="0.2">
      <c r="C2" s="26"/>
      <c r="D2" s="26"/>
      <c r="E2" s="26"/>
      <c r="F2" s="298" t="str">
        <f>Index!B2</f>
        <v>ADANI TRANSMISSION (INDIA) LIMITED</v>
      </c>
      <c r="G2" s="26"/>
      <c r="H2" s="26"/>
      <c r="I2" s="26"/>
      <c r="J2" s="26"/>
    </row>
    <row r="3" spans="2:15" s="22" customFormat="1" x14ac:dyDescent="0.25">
      <c r="C3" s="127"/>
      <c r="D3" s="127"/>
      <c r="E3" s="127"/>
      <c r="F3" s="142" t="s">
        <v>0</v>
      </c>
      <c r="G3" s="127"/>
      <c r="H3" s="127"/>
      <c r="I3" s="127"/>
      <c r="J3" s="127"/>
      <c r="K3" s="70"/>
      <c r="L3" s="70"/>
      <c r="M3" s="70"/>
      <c r="N3" s="70"/>
    </row>
    <row r="4" spans="2:15" s="22" customFormat="1" x14ac:dyDescent="0.25">
      <c r="C4" s="59"/>
      <c r="D4" s="59"/>
      <c r="E4" s="59"/>
      <c r="F4" s="54" t="s">
        <v>473</v>
      </c>
      <c r="G4" s="59"/>
      <c r="H4" s="59"/>
      <c r="I4" s="59"/>
      <c r="J4" s="59"/>
      <c r="K4" s="59"/>
      <c r="L4" s="59"/>
      <c r="M4" s="59"/>
      <c r="N4" s="59"/>
      <c r="O4" s="59"/>
    </row>
    <row r="5" spans="2:15" s="22" customFormat="1" x14ac:dyDescent="0.25">
      <c r="B5" s="54"/>
      <c r="C5" s="54"/>
      <c r="D5" s="54"/>
      <c r="E5" s="54"/>
      <c r="F5" s="54"/>
      <c r="G5" s="54"/>
      <c r="H5" s="54"/>
      <c r="I5" s="54"/>
      <c r="J5" s="54"/>
      <c r="K5" s="59"/>
      <c r="L5" s="59"/>
      <c r="M5" s="59"/>
      <c r="N5" s="59"/>
      <c r="O5" s="59"/>
    </row>
    <row r="6" spans="2:15" s="22" customFormat="1" x14ac:dyDescent="0.25">
      <c r="B6" s="69" t="s">
        <v>71</v>
      </c>
      <c r="C6" s="20"/>
      <c r="D6" s="20"/>
      <c r="E6" s="20"/>
      <c r="F6" s="20"/>
      <c r="G6" s="20"/>
      <c r="H6" s="20"/>
      <c r="I6" s="20"/>
      <c r="J6" s="20"/>
      <c r="K6" s="20"/>
      <c r="L6" s="59"/>
      <c r="M6" s="59"/>
      <c r="N6" s="59"/>
      <c r="O6" s="59"/>
    </row>
    <row r="7" spans="2:15" s="22" customFormat="1" x14ac:dyDescent="0.25">
      <c r="B7" s="69"/>
      <c r="C7" s="20"/>
      <c r="D7" s="20"/>
      <c r="E7" s="20"/>
      <c r="F7" s="20"/>
      <c r="G7" s="20"/>
      <c r="H7" s="20"/>
      <c r="I7" s="20"/>
      <c r="J7" s="20"/>
      <c r="K7" s="20"/>
      <c r="L7" s="59"/>
      <c r="M7" s="59"/>
      <c r="N7" s="59"/>
      <c r="O7" s="59"/>
    </row>
    <row r="8" spans="2:15" s="22" customFormat="1" x14ac:dyDescent="0.25">
      <c r="B8" s="122"/>
      <c r="C8" s="20"/>
      <c r="D8" s="20"/>
      <c r="E8" s="20"/>
      <c r="F8" s="20"/>
      <c r="G8" s="20"/>
      <c r="H8" s="20"/>
      <c r="I8" s="20"/>
      <c r="J8" s="25" t="s">
        <v>69</v>
      </c>
      <c r="K8" s="20"/>
      <c r="L8" s="59"/>
      <c r="M8" s="59"/>
      <c r="N8" s="59"/>
      <c r="O8" s="59"/>
    </row>
    <row r="9" spans="2:15" s="22" customFormat="1" ht="56.25" customHeight="1" x14ac:dyDescent="0.25">
      <c r="B9" s="72" t="s">
        <v>1</v>
      </c>
      <c r="C9" s="296" t="s">
        <v>70</v>
      </c>
      <c r="D9" s="72" t="s">
        <v>76</v>
      </c>
      <c r="E9" s="720" t="s">
        <v>752</v>
      </c>
      <c r="F9" s="72" t="s">
        <v>130</v>
      </c>
      <c r="G9" s="72" t="s">
        <v>474</v>
      </c>
      <c r="H9" s="72" t="s">
        <v>475</v>
      </c>
      <c r="I9" s="72" t="s">
        <v>476</v>
      </c>
      <c r="J9" s="72" t="s">
        <v>477</v>
      </c>
      <c r="K9" s="72" t="s">
        <v>478</v>
      </c>
      <c r="L9" s="59"/>
      <c r="M9" s="59"/>
      <c r="N9" s="59"/>
      <c r="O9" s="59"/>
    </row>
    <row r="10" spans="2:15" s="22" customFormat="1" x14ac:dyDescent="0.25">
      <c r="B10" s="49"/>
      <c r="C10" s="27"/>
      <c r="D10" s="27"/>
      <c r="E10" s="27"/>
      <c r="F10" s="27"/>
      <c r="G10" s="27"/>
      <c r="H10" s="27"/>
      <c r="I10" s="27"/>
      <c r="J10" s="27"/>
      <c r="K10" s="27"/>
      <c r="L10" s="59"/>
      <c r="M10" s="59"/>
      <c r="N10" s="59"/>
      <c r="O10" s="59"/>
    </row>
    <row r="11" spans="2:15" s="22" customFormat="1" x14ac:dyDescent="0.25">
      <c r="B11" s="128">
        <v>1</v>
      </c>
      <c r="C11" s="129" t="s">
        <v>100</v>
      </c>
      <c r="D11" s="721">
        <f>'F1 '!E10</f>
        <v>13.255200000000002</v>
      </c>
      <c r="E11" s="721">
        <f>'F2'!F13</f>
        <v>13.255200000000002</v>
      </c>
      <c r="F11" s="722">
        <f>'F2'!G13</f>
        <v>13.15</v>
      </c>
      <c r="G11" s="721">
        <f>F11-D11</f>
        <v>-0.10520000000000174</v>
      </c>
      <c r="H11" s="721"/>
      <c r="I11" s="721">
        <f>F11-E11</f>
        <v>-0.10520000000000174</v>
      </c>
      <c r="J11" s="721">
        <f>E11-D11</f>
        <v>0</v>
      </c>
      <c r="K11" s="721">
        <f>D11+(I11*2/3)+J11</f>
        <v>13.185066666666668</v>
      </c>
      <c r="L11" s="59"/>
      <c r="M11" s="59"/>
      <c r="N11" s="59"/>
      <c r="O11" s="59"/>
    </row>
    <row r="12" spans="2:15" s="22" customFormat="1" x14ac:dyDescent="0.25">
      <c r="B12" s="128">
        <v>2</v>
      </c>
      <c r="C12" s="27" t="s">
        <v>101</v>
      </c>
      <c r="D12" s="721">
        <f>'F1 '!E11</f>
        <v>37.75</v>
      </c>
      <c r="E12" s="721">
        <f>'F1 '!F11</f>
        <v>37.753360000000001</v>
      </c>
      <c r="F12" s="721">
        <f t="shared" ref="F12:F16" si="0">E12</f>
        <v>37.753360000000001</v>
      </c>
      <c r="G12" s="721">
        <f t="shared" ref="G12:G16" si="1">F12-D12</f>
        <v>3.3600000000006958E-3</v>
      </c>
      <c r="H12" s="721"/>
      <c r="I12" s="721"/>
      <c r="J12" s="721">
        <f t="shared" ref="J12:J21" si="2">G12</f>
        <v>3.3600000000006958E-3</v>
      </c>
      <c r="K12" s="721">
        <f t="shared" ref="K12:K21" si="3">D12+(I12/3)+J12</f>
        <v>37.753360000000001</v>
      </c>
      <c r="L12" s="59"/>
      <c r="M12" s="59"/>
      <c r="N12" s="59"/>
      <c r="O12" s="59"/>
    </row>
    <row r="13" spans="2:15" s="22" customFormat="1" x14ac:dyDescent="0.25">
      <c r="B13" s="128">
        <v>3</v>
      </c>
      <c r="C13" s="129" t="s">
        <v>479</v>
      </c>
      <c r="D13" s="721">
        <f>'F1 '!E12</f>
        <v>14.68</v>
      </c>
      <c r="E13" s="721">
        <f>'F1 '!F12</f>
        <v>15.982897602547936</v>
      </c>
      <c r="F13" s="721">
        <f t="shared" si="0"/>
        <v>15.982897602547936</v>
      </c>
      <c r="G13" s="721">
        <f t="shared" si="1"/>
        <v>1.3028976025479366</v>
      </c>
      <c r="H13" s="721"/>
      <c r="I13" s="721"/>
      <c r="J13" s="721">
        <f t="shared" si="2"/>
        <v>1.3028976025479366</v>
      </c>
      <c r="K13" s="721">
        <f t="shared" si="3"/>
        <v>15.982897602547936</v>
      </c>
      <c r="L13" s="59"/>
      <c r="M13" s="59"/>
      <c r="N13" s="59"/>
      <c r="O13" s="59"/>
    </row>
    <row r="14" spans="2:15" s="22" customFormat="1" ht="30" x14ac:dyDescent="0.25">
      <c r="B14" s="128">
        <v>4</v>
      </c>
      <c r="C14" s="130" t="s">
        <v>480</v>
      </c>
      <c r="D14" s="721">
        <f>'F1 '!E13</f>
        <v>2.33</v>
      </c>
      <c r="E14" s="721">
        <f>'F6'!F18</f>
        <v>2.2888915273972601</v>
      </c>
      <c r="F14" s="722">
        <f>'F6'!F20</f>
        <v>0</v>
      </c>
      <c r="G14" s="721">
        <f>F14-D14</f>
        <v>-2.33</v>
      </c>
      <c r="H14" s="721"/>
      <c r="I14" s="721">
        <f>F14-E14</f>
        <v>-2.2888915273972601</v>
      </c>
      <c r="J14" s="721">
        <f>E14-D14</f>
        <v>-4.1108472602739976E-2</v>
      </c>
      <c r="K14" s="721">
        <f>D14+(I14*2/3)+J14</f>
        <v>0.76296384246575344</v>
      </c>
      <c r="L14" s="59"/>
      <c r="M14" s="59"/>
      <c r="N14" s="59"/>
      <c r="O14" s="59"/>
    </row>
    <row r="15" spans="2:15" s="22" customFormat="1" x14ac:dyDescent="0.25">
      <c r="B15" s="128">
        <v>5</v>
      </c>
      <c r="C15" s="129" t="s">
        <v>38</v>
      </c>
      <c r="D15" s="721">
        <f>'F1 '!E14</f>
        <v>0</v>
      </c>
      <c r="E15" s="721">
        <f>'F1 '!F14</f>
        <v>0</v>
      </c>
      <c r="F15" s="721">
        <f t="shared" si="0"/>
        <v>0</v>
      </c>
      <c r="G15" s="721">
        <f t="shared" si="1"/>
        <v>0</v>
      </c>
      <c r="H15" s="721"/>
      <c r="I15" s="721"/>
      <c r="J15" s="721">
        <f t="shared" si="2"/>
        <v>0</v>
      </c>
      <c r="K15" s="721">
        <f t="shared" si="3"/>
        <v>0</v>
      </c>
      <c r="L15" s="59"/>
      <c r="M15" s="59"/>
      <c r="N15" s="59"/>
      <c r="O15" s="59"/>
    </row>
    <row r="16" spans="2:15" s="22" customFormat="1" x14ac:dyDescent="0.25">
      <c r="B16" s="128">
        <v>6</v>
      </c>
      <c r="C16" s="130" t="s">
        <v>481</v>
      </c>
      <c r="D16" s="721">
        <f>'F1 '!E15</f>
        <v>1.78</v>
      </c>
      <c r="E16" s="721">
        <f>'F1 '!F15</f>
        <v>1.29</v>
      </c>
      <c r="F16" s="721">
        <f t="shared" si="0"/>
        <v>1.29</v>
      </c>
      <c r="G16" s="721">
        <f t="shared" si="1"/>
        <v>-0.49</v>
      </c>
      <c r="H16" s="721"/>
      <c r="I16" s="721"/>
      <c r="J16" s="721">
        <f t="shared" si="2"/>
        <v>-0.49</v>
      </c>
      <c r="K16" s="721">
        <f t="shared" si="3"/>
        <v>1.29</v>
      </c>
      <c r="L16" s="59"/>
      <c r="M16" s="59"/>
      <c r="N16" s="59"/>
      <c r="O16" s="59"/>
    </row>
    <row r="17" spans="2:15" s="22" customFormat="1" x14ac:dyDescent="0.25">
      <c r="B17" s="131">
        <v>7</v>
      </c>
      <c r="C17" s="132" t="s">
        <v>104</v>
      </c>
      <c r="D17" s="723">
        <f>SUM(D11:D16)</f>
        <v>69.795200000000008</v>
      </c>
      <c r="E17" s="723">
        <f>SUM(E11:E16)</f>
        <v>70.5703491299452</v>
      </c>
      <c r="F17" s="723">
        <f t="shared" ref="F17:K17" si="4">SUM(F11:F16)</f>
        <v>68.176257602547949</v>
      </c>
      <c r="G17" s="723">
        <f t="shared" si="4"/>
        <v>-1.6189423974520645</v>
      </c>
      <c r="H17" s="723">
        <f t="shared" si="4"/>
        <v>0</v>
      </c>
      <c r="I17" s="723">
        <f t="shared" si="4"/>
        <v>-2.3940915273972618</v>
      </c>
      <c r="J17" s="723">
        <f t="shared" si="4"/>
        <v>0.77514912994519736</v>
      </c>
      <c r="K17" s="723">
        <f t="shared" si="4"/>
        <v>68.974288111680366</v>
      </c>
      <c r="L17" s="59"/>
      <c r="M17" s="59"/>
      <c r="N17" s="59"/>
      <c r="O17" s="59"/>
    </row>
    <row r="18" spans="2:15" s="22" customFormat="1" x14ac:dyDescent="0.25">
      <c r="B18" s="128">
        <v>8</v>
      </c>
      <c r="C18" s="129" t="s">
        <v>482</v>
      </c>
      <c r="D18" s="721">
        <f>'F1 '!E17</f>
        <v>36.29</v>
      </c>
      <c r="E18" s="721">
        <f>'F1 '!F17</f>
        <v>40.180681098945172</v>
      </c>
      <c r="F18" s="721">
        <f>E18</f>
        <v>40.180681098945172</v>
      </c>
      <c r="G18" s="721">
        <f t="shared" ref="G18:G21" si="5">F18-D18</f>
        <v>3.8906810989451728</v>
      </c>
      <c r="H18" s="721"/>
      <c r="I18" s="721"/>
      <c r="J18" s="721">
        <f t="shared" si="2"/>
        <v>3.8906810989451728</v>
      </c>
      <c r="K18" s="721">
        <f t="shared" si="3"/>
        <v>40.180681098945172</v>
      </c>
      <c r="L18" s="59"/>
      <c r="M18" s="59"/>
      <c r="N18" s="59"/>
      <c r="O18" s="59"/>
    </row>
    <row r="19" spans="2:15" s="22" customFormat="1" x14ac:dyDescent="0.25">
      <c r="B19" s="131">
        <v>9</v>
      </c>
      <c r="C19" s="132" t="s">
        <v>106</v>
      </c>
      <c r="D19" s="723">
        <f>D17+D18</f>
        <v>106.08520000000001</v>
      </c>
      <c r="E19" s="723">
        <f>E17+E18</f>
        <v>110.75103022889037</v>
      </c>
      <c r="F19" s="723">
        <f t="shared" ref="F19:K19" si="6">F17+F18</f>
        <v>108.35693870149312</v>
      </c>
      <c r="G19" s="723">
        <f t="shared" si="6"/>
        <v>2.2717387014931081</v>
      </c>
      <c r="H19" s="723">
        <f t="shared" si="6"/>
        <v>0</v>
      </c>
      <c r="I19" s="723">
        <f t="shared" si="6"/>
        <v>-2.3940915273972618</v>
      </c>
      <c r="J19" s="723">
        <f t="shared" si="6"/>
        <v>4.6658302288903704</v>
      </c>
      <c r="K19" s="723">
        <f t="shared" si="6"/>
        <v>109.15496921062554</v>
      </c>
      <c r="L19" s="59"/>
      <c r="M19" s="59"/>
      <c r="N19" s="59"/>
      <c r="O19" s="59"/>
    </row>
    <row r="20" spans="2:15" s="22" customFormat="1" x14ac:dyDescent="0.25">
      <c r="B20" s="128">
        <v>10</v>
      </c>
      <c r="C20" s="129" t="s">
        <v>107</v>
      </c>
      <c r="D20" s="721">
        <f>'F1 '!E19</f>
        <v>0.86</v>
      </c>
      <c r="E20" s="721">
        <f>'F1 '!F19</f>
        <v>0.47000000000000003</v>
      </c>
      <c r="F20" s="721">
        <f>E20</f>
        <v>0.47000000000000003</v>
      </c>
      <c r="G20" s="721">
        <f t="shared" si="5"/>
        <v>-0.38999999999999996</v>
      </c>
      <c r="H20" s="721"/>
      <c r="I20" s="721"/>
      <c r="J20" s="721">
        <f t="shared" si="2"/>
        <v>-0.38999999999999996</v>
      </c>
      <c r="K20" s="721">
        <f t="shared" si="3"/>
        <v>0.47000000000000003</v>
      </c>
      <c r="L20" s="59"/>
      <c r="M20" s="59"/>
      <c r="N20" s="59"/>
      <c r="O20" s="59"/>
    </row>
    <row r="21" spans="2:15" s="22" customFormat="1" ht="15.75" x14ac:dyDescent="0.25">
      <c r="B21" s="128">
        <v>11</v>
      </c>
      <c r="C21" s="639" t="s">
        <v>108</v>
      </c>
      <c r="D21" s="721">
        <f>'F1 '!E20</f>
        <v>0</v>
      </c>
      <c r="E21" s="721">
        <f>'F1 '!F20</f>
        <v>0</v>
      </c>
      <c r="F21" s="721">
        <f>E21</f>
        <v>0</v>
      </c>
      <c r="G21" s="721">
        <f t="shared" si="5"/>
        <v>0</v>
      </c>
      <c r="H21" s="721"/>
      <c r="I21" s="721"/>
      <c r="J21" s="721">
        <f t="shared" si="2"/>
        <v>0</v>
      </c>
      <c r="K21" s="721">
        <f t="shared" si="3"/>
        <v>0</v>
      </c>
      <c r="L21" s="59"/>
      <c r="M21" s="59"/>
      <c r="N21" s="59"/>
      <c r="O21" s="59"/>
    </row>
    <row r="22" spans="2:15" s="22" customFormat="1" ht="28.5" x14ac:dyDescent="0.25">
      <c r="B22" s="131">
        <v>12</v>
      </c>
      <c r="C22" s="133" t="s">
        <v>483</v>
      </c>
      <c r="D22" s="723">
        <f t="shared" ref="D22:K22" si="7">D19-D20-D21</f>
        <v>105.22520000000002</v>
      </c>
      <c r="E22" s="723">
        <f t="shared" si="7"/>
        <v>110.28103022889037</v>
      </c>
      <c r="F22" s="723">
        <f t="shared" si="7"/>
        <v>107.88693870149312</v>
      </c>
      <c r="G22" s="723">
        <f t="shared" si="7"/>
        <v>2.6617387014931082</v>
      </c>
      <c r="H22" s="723">
        <f t="shared" si="7"/>
        <v>0</v>
      </c>
      <c r="I22" s="723">
        <f t="shared" si="7"/>
        <v>-2.3940915273972618</v>
      </c>
      <c r="J22" s="723">
        <f t="shared" si="7"/>
        <v>5.05583022889037</v>
      </c>
      <c r="K22" s="723">
        <f t="shared" si="7"/>
        <v>108.68496921062554</v>
      </c>
      <c r="L22" s="751"/>
      <c r="M22" s="59"/>
      <c r="N22" s="59"/>
      <c r="O22" s="59"/>
    </row>
    <row r="23" spans="2:15" s="22" customFormat="1" x14ac:dyDescent="0.25">
      <c r="B23" s="134"/>
      <c r="C23" s="132"/>
      <c r="D23" s="27"/>
      <c r="E23" s="27"/>
      <c r="F23" s="27"/>
      <c r="G23" s="27"/>
      <c r="H23" s="27"/>
      <c r="I23" s="27"/>
      <c r="J23" s="27"/>
      <c r="K23" s="27"/>
      <c r="L23" s="59"/>
      <c r="M23" s="59"/>
      <c r="N23" s="59"/>
      <c r="O23" s="59"/>
    </row>
    <row r="24" spans="2:15" s="22" customFormat="1" x14ac:dyDescent="0.25">
      <c r="B24" s="134">
        <v>13</v>
      </c>
      <c r="C24" s="135" t="s">
        <v>484</v>
      </c>
      <c r="D24" s="27"/>
      <c r="E24" s="27"/>
      <c r="F24" s="27"/>
      <c r="G24" s="27"/>
      <c r="H24" s="27"/>
      <c r="I24" s="27"/>
      <c r="J24" s="27"/>
      <c r="K24" s="27"/>
      <c r="L24" s="59"/>
      <c r="M24" s="59"/>
      <c r="N24" s="59"/>
      <c r="O24" s="59"/>
    </row>
    <row r="25" spans="2:15" s="22" customFormat="1" ht="16.5" customHeight="1" x14ac:dyDescent="0.25">
      <c r="B25" s="136" t="s">
        <v>137</v>
      </c>
      <c r="C25" s="137" t="s">
        <v>485</v>
      </c>
      <c r="D25" s="27"/>
      <c r="E25" s="27"/>
      <c r="F25" s="27"/>
      <c r="G25" s="27"/>
      <c r="H25" s="27"/>
      <c r="I25" s="27"/>
      <c r="J25" s="27"/>
      <c r="K25" s="27"/>
      <c r="L25" s="59"/>
      <c r="M25" s="59"/>
      <c r="N25" s="59"/>
      <c r="O25" s="59"/>
    </row>
    <row r="26" spans="2:15" s="22" customFormat="1" x14ac:dyDescent="0.25">
      <c r="B26" s="136" t="s">
        <v>144</v>
      </c>
      <c r="C26" s="137" t="s">
        <v>486</v>
      </c>
      <c r="D26" s="27"/>
      <c r="E26" s="27"/>
      <c r="F26" s="27"/>
      <c r="G26" s="27"/>
      <c r="H26" s="27"/>
      <c r="I26" s="27"/>
      <c r="J26" s="27"/>
      <c r="K26" s="27"/>
      <c r="L26" s="59"/>
      <c r="M26" s="59"/>
      <c r="N26" s="59"/>
      <c r="O26" s="59"/>
    </row>
    <row r="27" spans="2:15" s="22" customFormat="1" x14ac:dyDescent="0.25">
      <c r="B27" s="136" t="s">
        <v>147</v>
      </c>
      <c r="C27" s="137" t="s">
        <v>487</v>
      </c>
      <c r="D27" s="27"/>
      <c r="E27" s="27"/>
      <c r="F27" s="27"/>
      <c r="G27" s="27"/>
      <c r="H27" s="27"/>
      <c r="I27" s="27"/>
      <c r="J27" s="27"/>
      <c r="K27" s="27"/>
      <c r="L27" s="59"/>
      <c r="M27" s="59"/>
      <c r="N27" s="59"/>
      <c r="O27" s="59"/>
    </row>
    <row r="28" spans="2:15" s="22" customFormat="1" x14ac:dyDescent="0.25">
      <c r="B28" s="136" t="s">
        <v>246</v>
      </c>
      <c r="C28" s="137" t="s">
        <v>246</v>
      </c>
      <c r="D28" s="27"/>
      <c r="E28" s="27"/>
      <c r="F28" s="27"/>
      <c r="G28" s="27"/>
      <c r="H28" s="27"/>
      <c r="I28" s="27"/>
      <c r="J28" s="27"/>
      <c r="K28" s="27"/>
      <c r="L28" s="59"/>
      <c r="M28" s="59"/>
      <c r="N28" s="59"/>
      <c r="O28" s="59"/>
    </row>
    <row r="29" spans="2:15" s="22" customFormat="1" x14ac:dyDescent="0.25">
      <c r="B29" s="136"/>
      <c r="C29" s="137"/>
      <c r="D29" s="27"/>
      <c r="E29" s="27"/>
      <c r="F29" s="27"/>
      <c r="G29" s="27"/>
      <c r="H29" s="27"/>
      <c r="I29" s="27"/>
      <c r="J29" s="27"/>
      <c r="K29" s="27"/>
      <c r="L29" s="59"/>
      <c r="M29" s="59"/>
      <c r="N29" s="59"/>
      <c r="O29" s="59"/>
    </row>
    <row r="30" spans="2:15" s="22" customFormat="1" x14ac:dyDescent="0.25">
      <c r="B30" s="134">
        <v>14</v>
      </c>
      <c r="C30" s="135" t="s">
        <v>488</v>
      </c>
      <c r="D30" s="31"/>
      <c r="E30" s="31"/>
      <c r="F30" s="31"/>
      <c r="G30" s="31"/>
      <c r="H30" s="31"/>
      <c r="I30" s="31"/>
      <c r="J30" s="31"/>
      <c r="K30" s="27"/>
      <c r="L30" s="59"/>
      <c r="M30" s="59"/>
      <c r="N30" s="59"/>
      <c r="O30" s="59"/>
    </row>
    <row r="31" spans="2:15" s="22" customFormat="1" x14ac:dyDescent="0.25">
      <c r="B31" s="54"/>
      <c r="C31" s="54"/>
      <c r="D31" s="54"/>
      <c r="E31" s="54"/>
      <c r="F31" s="54"/>
      <c r="G31" s="54"/>
      <c r="H31" s="54"/>
      <c r="I31" s="54"/>
      <c r="J31" s="54"/>
      <c r="K31" s="59"/>
      <c r="L31" s="59"/>
      <c r="M31" s="59"/>
      <c r="N31" s="59"/>
      <c r="O31" s="59"/>
    </row>
    <row r="32" spans="2:15" s="22" customFormat="1" x14ac:dyDescent="0.25">
      <c r="B32" s="54"/>
      <c r="C32" s="54"/>
      <c r="D32" s="54"/>
      <c r="E32" s="54"/>
      <c r="F32" s="54"/>
      <c r="G32" s="54"/>
      <c r="H32" s="54"/>
      <c r="I32" s="54"/>
      <c r="J32" s="54"/>
      <c r="K32" s="59"/>
      <c r="L32" s="59"/>
      <c r="M32" s="59"/>
      <c r="N32" s="59"/>
      <c r="O32" s="59"/>
    </row>
    <row r="33" spans="2:13" x14ac:dyDescent="0.2">
      <c r="B33" s="69" t="s">
        <v>72</v>
      </c>
    </row>
    <row r="34" spans="2:13" x14ac:dyDescent="0.2">
      <c r="B34" s="69"/>
    </row>
    <row r="35" spans="2:13" x14ac:dyDescent="0.2">
      <c r="J35" s="25" t="s">
        <v>69</v>
      </c>
    </row>
    <row r="36" spans="2:13" ht="48.75" customHeight="1" x14ac:dyDescent="0.2">
      <c r="B36" s="72" t="s">
        <v>1</v>
      </c>
      <c r="C36" s="296" t="s">
        <v>70</v>
      </c>
      <c r="D36" s="72" t="s">
        <v>76</v>
      </c>
      <c r="E36" s="720" t="s">
        <v>752</v>
      </c>
      <c r="F36" s="72" t="s">
        <v>130</v>
      </c>
      <c r="G36" s="72" t="s">
        <v>474</v>
      </c>
      <c r="H36" s="72" t="s">
        <v>475</v>
      </c>
      <c r="I36" s="72" t="s">
        <v>476</v>
      </c>
      <c r="J36" s="72" t="s">
        <v>477</v>
      </c>
      <c r="K36" s="72" t="s">
        <v>478</v>
      </c>
    </row>
    <row r="37" spans="2:13" x14ac:dyDescent="0.2">
      <c r="B37" s="49"/>
      <c r="C37" s="27"/>
      <c r="D37" s="27"/>
      <c r="E37" s="27"/>
      <c r="F37" s="27"/>
      <c r="G37" s="27"/>
      <c r="H37" s="27"/>
      <c r="I37" s="27"/>
      <c r="J37" s="27"/>
      <c r="K37" s="27"/>
    </row>
    <row r="38" spans="2:13" x14ac:dyDescent="0.2">
      <c r="B38" s="128">
        <v>1</v>
      </c>
      <c r="C38" s="129" t="s">
        <v>100</v>
      </c>
      <c r="D38" s="724">
        <f>'F1 '!H10</f>
        <v>13.743600000000001</v>
      </c>
      <c r="E38" s="724">
        <f>'F2'!J13</f>
        <v>13.743600000000001</v>
      </c>
      <c r="F38" s="657">
        <f>'F2'!K13</f>
        <v>13.48</v>
      </c>
      <c r="G38" s="724">
        <f>F38-D38</f>
        <v>-0.26360000000000028</v>
      </c>
      <c r="H38" s="724"/>
      <c r="I38" s="724">
        <f>F38-E38</f>
        <v>-0.26360000000000028</v>
      </c>
      <c r="J38" s="724">
        <f>E38-D38</f>
        <v>0</v>
      </c>
      <c r="K38" s="724">
        <f>D38+(I38*2/3)+J38</f>
        <v>13.567866666666667</v>
      </c>
      <c r="L38" s="752"/>
    </row>
    <row r="39" spans="2:13" x14ac:dyDescent="0.2">
      <c r="B39" s="128">
        <v>2</v>
      </c>
      <c r="C39" s="27" t="s">
        <v>101</v>
      </c>
      <c r="D39" s="724">
        <f>'F1 '!H11</f>
        <v>37.65</v>
      </c>
      <c r="E39" s="724">
        <f>'F1 '!I11</f>
        <v>37.653944000000003</v>
      </c>
      <c r="F39" s="724">
        <f t="shared" ref="F39:F43" si="8">E39</f>
        <v>37.653944000000003</v>
      </c>
      <c r="G39" s="724">
        <f t="shared" ref="G39:G40" si="9">F39-D39</f>
        <v>3.9440000000041664E-3</v>
      </c>
      <c r="H39" s="724"/>
      <c r="I39" s="724"/>
      <c r="J39" s="724">
        <f t="shared" ref="J39:J40" si="10">G39</f>
        <v>3.9440000000041664E-3</v>
      </c>
      <c r="K39" s="724">
        <f t="shared" ref="K39:K43" si="11">D39+(I39/3)+J39</f>
        <v>37.653944000000003</v>
      </c>
    </row>
    <row r="40" spans="2:13" x14ac:dyDescent="0.2">
      <c r="B40" s="128">
        <v>3</v>
      </c>
      <c r="C40" s="129" t="s">
        <v>479</v>
      </c>
      <c r="D40" s="724">
        <f>'F1 '!H12</f>
        <v>10.08</v>
      </c>
      <c r="E40" s="724">
        <f>'F1 '!I12</f>
        <v>10.995974962547942</v>
      </c>
      <c r="F40" s="724">
        <f t="shared" si="8"/>
        <v>10.995974962547942</v>
      </c>
      <c r="G40" s="724">
        <f t="shared" si="9"/>
        <v>0.91597496254794208</v>
      </c>
      <c r="H40" s="724"/>
      <c r="I40" s="724"/>
      <c r="J40" s="724">
        <f t="shared" si="10"/>
        <v>0.91597496254794208</v>
      </c>
      <c r="K40" s="724">
        <f t="shared" si="11"/>
        <v>10.995974962547942</v>
      </c>
    </row>
    <row r="41" spans="2:13" ht="30" x14ac:dyDescent="0.2">
      <c r="B41" s="128">
        <v>4</v>
      </c>
      <c r="C41" s="130" t="s">
        <v>480</v>
      </c>
      <c r="D41" s="724">
        <f>'F1 '!H13</f>
        <v>2.4500000000000002</v>
      </c>
      <c r="E41" s="724">
        <f>'F6'!H18</f>
        <v>2.6066157647540988</v>
      </c>
      <c r="F41" s="657">
        <f>'F6'!H20</f>
        <v>4.3899999999999997</v>
      </c>
      <c r="G41" s="724">
        <f>F41-D41</f>
        <v>1.9399999999999995</v>
      </c>
      <c r="H41" s="724"/>
      <c r="I41" s="724">
        <f>F41-E41</f>
        <v>1.7833842352459008</v>
      </c>
      <c r="J41" s="724">
        <f>E41-D41</f>
        <v>0.15661576475409866</v>
      </c>
      <c r="K41" s="724">
        <f t="shared" si="11"/>
        <v>3.2010771765027326</v>
      </c>
      <c r="L41" s="752"/>
      <c r="M41" s="752"/>
    </row>
    <row r="42" spans="2:13" x14ac:dyDescent="0.2">
      <c r="B42" s="128">
        <v>5</v>
      </c>
      <c r="C42" s="129" t="s">
        <v>38</v>
      </c>
      <c r="D42" s="724">
        <f>'F1 '!H14</f>
        <v>0</v>
      </c>
      <c r="E42" s="724">
        <f>'F1 '!I14</f>
        <v>0</v>
      </c>
      <c r="F42" s="724">
        <f t="shared" si="8"/>
        <v>0</v>
      </c>
      <c r="G42" s="724">
        <f t="shared" ref="G42:G43" si="12">F42-D42</f>
        <v>0</v>
      </c>
      <c r="H42" s="724"/>
      <c r="I42" s="724"/>
      <c r="J42" s="724">
        <f t="shared" ref="J42:J43" si="13">G42</f>
        <v>0</v>
      </c>
      <c r="K42" s="724">
        <f t="shared" si="11"/>
        <v>0</v>
      </c>
    </row>
    <row r="43" spans="2:13" x14ac:dyDescent="0.2">
      <c r="B43" s="128">
        <v>6</v>
      </c>
      <c r="C43" s="130" t="s">
        <v>481</v>
      </c>
      <c r="D43" s="724">
        <f>'F1 '!H15</f>
        <v>1.78</v>
      </c>
      <c r="E43" s="724">
        <f>'F1 '!I15</f>
        <v>2.79</v>
      </c>
      <c r="F43" s="724">
        <f t="shared" si="8"/>
        <v>2.79</v>
      </c>
      <c r="G43" s="724">
        <f t="shared" si="12"/>
        <v>1.01</v>
      </c>
      <c r="H43" s="724"/>
      <c r="I43" s="724"/>
      <c r="J43" s="724">
        <f t="shared" si="13"/>
        <v>1.01</v>
      </c>
      <c r="K43" s="724">
        <f t="shared" si="11"/>
        <v>2.79</v>
      </c>
    </row>
    <row r="44" spans="2:13" x14ac:dyDescent="0.2">
      <c r="B44" s="131">
        <v>7</v>
      </c>
      <c r="C44" s="132" t="s">
        <v>104</v>
      </c>
      <c r="D44" s="725">
        <f>SUM(D38:D43)</f>
        <v>65.703599999999994</v>
      </c>
      <c r="E44" s="725">
        <f>SUM(E38:E43)</f>
        <v>67.790134727302046</v>
      </c>
      <c r="F44" s="725">
        <f t="shared" ref="F44:K44" si="14">SUM(F38:F43)</f>
        <v>69.30991896254794</v>
      </c>
      <c r="G44" s="725">
        <f t="shared" si="14"/>
        <v>3.6063189625479453</v>
      </c>
      <c r="H44" s="725">
        <f t="shared" si="14"/>
        <v>0</v>
      </c>
      <c r="I44" s="725">
        <f t="shared" si="14"/>
        <v>1.5197842352459006</v>
      </c>
      <c r="J44" s="725">
        <f t="shared" si="14"/>
        <v>2.0865347273020447</v>
      </c>
      <c r="K44" s="725">
        <f t="shared" si="14"/>
        <v>68.208862805717345</v>
      </c>
    </row>
    <row r="45" spans="2:13" x14ac:dyDescent="0.2">
      <c r="B45" s="128">
        <v>8</v>
      </c>
      <c r="C45" s="129" t="s">
        <v>482</v>
      </c>
      <c r="D45" s="724">
        <f>'F1 '!H17</f>
        <v>36.29</v>
      </c>
      <c r="E45" s="724">
        <f>'F1 '!I17</f>
        <v>40.186033830942222</v>
      </c>
      <c r="F45" s="724">
        <f>E45</f>
        <v>40.186033830942222</v>
      </c>
      <c r="G45" s="724">
        <f t="shared" ref="G45" si="15">F45-D45</f>
        <v>3.8960338309422227</v>
      </c>
      <c r="H45" s="724"/>
      <c r="I45" s="724"/>
      <c r="J45" s="724">
        <f t="shared" ref="J45" si="16">G45</f>
        <v>3.8960338309422227</v>
      </c>
      <c r="K45" s="724">
        <f t="shared" ref="K45" si="17">D45+(I45/3)+J45</f>
        <v>40.186033830942222</v>
      </c>
    </row>
    <row r="46" spans="2:13" x14ac:dyDescent="0.2">
      <c r="B46" s="131">
        <v>9</v>
      </c>
      <c r="C46" s="132" t="s">
        <v>106</v>
      </c>
      <c r="D46" s="725">
        <f>D44+D45</f>
        <v>101.99359999999999</v>
      </c>
      <c r="E46" s="725">
        <f>E44+E45</f>
        <v>107.97616855824427</v>
      </c>
      <c r="F46" s="725">
        <f t="shared" ref="F46:K46" si="18">F44+F45</f>
        <v>109.49595279349016</v>
      </c>
      <c r="G46" s="725">
        <f t="shared" si="18"/>
        <v>7.5023527934901679</v>
      </c>
      <c r="H46" s="725">
        <f t="shared" si="18"/>
        <v>0</v>
      </c>
      <c r="I46" s="725">
        <f t="shared" si="18"/>
        <v>1.5197842352459006</v>
      </c>
      <c r="J46" s="725">
        <f t="shared" si="18"/>
        <v>5.9825685582442674</v>
      </c>
      <c r="K46" s="725">
        <f t="shared" si="18"/>
        <v>108.39489663665957</v>
      </c>
    </row>
    <row r="47" spans="2:13" x14ac:dyDescent="0.2">
      <c r="B47" s="128">
        <v>10</v>
      </c>
      <c r="C47" s="129" t="s">
        <v>107</v>
      </c>
      <c r="D47" s="724">
        <f>'F1 '!H19</f>
        <v>0.98</v>
      </c>
      <c r="E47" s="724">
        <f>'F1 '!I19</f>
        <v>0.86</v>
      </c>
      <c r="F47" s="724">
        <f>E47</f>
        <v>0.86</v>
      </c>
      <c r="G47" s="724">
        <f t="shared" ref="G47:G48" si="19">F47-D47</f>
        <v>-0.12</v>
      </c>
      <c r="H47" s="724"/>
      <c r="I47" s="724"/>
      <c r="J47" s="724">
        <f t="shared" ref="J47:J48" si="20">G47</f>
        <v>-0.12</v>
      </c>
      <c r="K47" s="724">
        <f t="shared" ref="K47:K48" si="21">D47+(I47/3)+J47</f>
        <v>0.86</v>
      </c>
    </row>
    <row r="48" spans="2:13" x14ac:dyDescent="0.2">
      <c r="B48" s="128">
        <v>11</v>
      </c>
      <c r="C48" s="129" t="s">
        <v>108</v>
      </c>
      <c r="D48" s="724">
        <f>'F1 '!H20</f>
        <v>0</v>
      </c>
      <c r="E48" s="724">
        <f>'F1 '!I20</f>
        <v>0</v>
      </c>
      <c r="F48" s="724">
        <f>E48</f>
        <v>0</v>
      </c>
      <c r="G48" s="724">
        <f t="shared" si="19"/>
        <v>0</v>
      </c>
      <c r="H48" s="724"/>
      <c r="I48" s="724"/>
      <c r="J48" s="724">
        <f t="shared" si="20"/>
        <v>0</v>
      </c>
      <c r="K48" s="724">
        <f t="shared" si="21"/>
        <v>0</v>
      </c>
    </row>
    <row r="49" spans="2:11" ht="42" customHeight="1" x14ac:dyDescent="0.2">
      <c r="B49" s="131">
        <v>12</v>
      </c>
      <c r="C49" s="133" t="s">
        <v>483</v>
      </c>
      <c r="D49" s="725">
        <f t="shared" ref="D49:K49" si="22">D46-D47-D48</f>
        <v>101.01359999999998</v>
      </c>
      <c r="E49" s="725">
        <f t="shared" si="22"/>
        <v>107.11616855824427</v>
      </c>
      <c r="F49" s="725">
        <f t="shared" si="22"/>
        <v>108.63595279349016</v>
      </c>
      <c r="G49" s="725">
        <f t="shared" si="22"/>
        <v>7.622352793490168</v>
      </c>
      <c r="H49" s="725">
        <f t="shared" si="22"/>
        <v>0</v>
      </c>
      <c r="I49" s="725">
        <f t="shared" si="22"/>
        <v>1.5197842352459006</v>
      </c>
      <c r="J49" s="725">
        <f t="shared" si="22"/>
        <v>6.1025685582442675</v>
      </c>
      <c r="K49" s="725">
        <f t="shared" si="22"/>
        <v>107.53489663665957</v>
      </c>
    </row>
    <row r="50" spans="2:11" x14ac:dyDescent="0.2">
      <c r="B50" s="134"/>
      <c r="C50" s="132"/>
      <c r="D50" s="27"/>
      <c r="E50" s="27"/>
      <c r="F50" s="27"/>
      <c r="G50" s="27"/>
      <c r="H50" s="27"/>
      <c r="I50" s="27"/>
      <c r="J50" s="27"/>
      <c r="K50" s="27"/>
    </row>
    <row r="51" spans="2:11" x14ac:dyDescent="0.2">
      <c r="B51" s="134">
        <v>13</v>
      </c>
      <c r="C51" s="135" t="s">
        <v>484</v>
      </c>
      <c r="D51" s="27"/>
      <c r="E51" s="27"/>
      <c r="F51" s="27"/>
      <c r="G51" s="27"/>
      <c r="H51" s="27"/>
      <c r="I51" s="27"/>
      <c r="J51" s="27"/>
      <c r="K51" s="27"/>
    </row>
    <row r="52" spans="2:11" ht="16.5" customHeight="1" x14ac:dyDescent="0.2">
      <c r="B52" s="136" t="s">
        <v>137</v>
      </c>
      <c r="C52" s="137" t="s">
        <v>485</v>
      </c>
      <c r="D52" s="27"/>
      <c r="E52" s="27"/>
      <c r="F52" s="27"/>
      <c r="G52" s="27"/>
      <c r="H52" s="27"/>
      <c r="I52" s="27"/>
      <c r="J52" s="27"/>
      <c r="K52" s="27"/>
    </row>
    <row r="53" spans="2:11" x14ac:dyDescent="0.2">
      <c r="B53" s="136" t="s">
        <v>144</v>
      </c>
      <c r="C53" s="137" t="s">
        <v>486</v>
      </c>
      <c r="D53" s="27"/>
      <c r="E53" s="27"/>
      <c r="F53" s="27"/>
      <c r="G53" s="27"/>
      <c r="H53" s="27"/>
      <c r="I53" s="27"/>
      <c r="J53" s="27"/>
      <c r="K53" s="27"/>
    </row>
    <row r="54" spans="2:11" x14ac:dyDescent="0.2">
      <c r="B54" s="136" t="s">
        <v>147</v>
      </c>
      <c r="C54" s="137" t="s">
        <v>487</v>
      </c>
      <c r="D54" s="27"/>
      <c r="E54" s="27"/>
      <c r="F54" s="27"/>
      <c r="G54" s="27"/>
      <c r="H54" s="27"/>
      <c r="I54" s="27"/>
      <c r="J54" s="27"/>
      <c r="K54" s="27"/>
    </row>
    <row r="55" spans="2:11" x14ac:dyDescent="0.2">
      <c r="B55" s="136" t="s">
        <v>246</v>
      </c>
      <c r="C55" s="137" t="s">
        <v>246</v>
      </c>
      <c r="D55" s="27"/>
      <c r="E55" s="27"/>
      <c r="F55" s="27"/>
      <c r="G55" s="27"/>
      <c r="H55" s="27"/>
      <c r="I55" s="27"/>
      <c r="J55" s="27"/>
      <c r="K55" s="27"/>
    </row>
    <row r="56" spans="2:11" x14ac:dyDescent="0.2">
      <c r="B56" s="136"/>
      <c r="C56" s="137"/>
      <c r="D56" s="27"/>
      <c r="E56" s="27"/>
      <c r="F56" s="27"/>
      <c r="G56" s="27"/>
      <c r="H56" s="27"/>
      <c r="I56" s="27"/>
      <c r="J56" s="27"/>
      <c r="K56" s="27"/>
    </row>
    <row r="57" spans="2:11" x14ac:dyDescent="0.2">
      <c r="B57" s="134">
        <v>14</v>
      </c>
      <c r="C57" s="135" t="s">
        <v>488</v>
      </c>
      <c r="D57" s="31"/>
      <c r="E57" s="31"/>
      <c r="F57" s="31"/>
      <c r="G57" s="31"/>
      <c r="H57" s="31"/>
      <c r="I57" s="31"/>
      <c r="J57" s="31"/>
      <c r="K57" s="27"/>
    </row>
    <row r="58" spans="2:11" x14ac:dyDescent="0.2">
      <c r="B58" s="138"/>
      <c r="C58" s="139"/>
      <c r="D58" s="26"/>
      <c r="E58" s="26"/>
      <c r="F58" s="26"/>
      <c r="G58" s="26"/>
      <c r="H58" s="26"/>
      <c r="I58" s="26"/>
      <c r="J58" s="26"/>
    </row>
    <row r="59" spans="2:11" x14ac:dyDescent="0.2">
      <c r="B59" s="140" t="s">
        <v>489</v>
      </c>
    </row>
    <row r="60" spans="2:11" x14ac:dyDescent="0.2">
      <c r="B60" s="918" t="s">
        <v>490</v>
      </c>
      <c r="C60" s="918"/>
      <c r="D60" s="918"/>
      <c r="E60" s="918"/>
      <c r="F60" s="918"/>
      <c r="G60" s="918"/>
      <c r="H60" s="918"/>
      <c r="I60" s="918"/>
      <c r="J60" s="918"/>
    </row>
  </sheetData>
  <mergeCells count="1">
    <mergeCell ref="B60:J60"/>
  </mergeCells>
  <pageMargins left="1.02" right="0.25" top="1" bottom="1" header="0.25" footer="0.25"/>
  <pageSetup paperSize="9" scale="5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L15"/>
  <sheetViews>
    <sheetView showGridLines="0" view="pageBreakPreview" topLeftCell="A4" zoomScale="124" zoomScaleSheetLayoutView="80" workbookViewId="0">
      <selection activeCell="B15" sqref="B15"/>
    </sheetView>
  </sheetViews>
  <sheetFormatPr defaultColWidth="9.28515625" defaultRowHeight="15" x14ac:dyDescent="0.25"/>
  <cols>
    <col min="1" max="1" width="9.28515625" style="168"/>
    <col min="2" max="2" width="21.7109375" style="168" customWidth="1"/>
    <col min="3" max="3" width="23" style="168" customWidth="1"/>
    <col min="4" max="4" width="22.28515625" style="168" customWidth="1"/>
    <col min="5" max="5" width="21.7109375" style="168" customWidth="1"/>
    <col min="6" max="6" width="38" style="168" customWidth="1"/>
    <col min="7" max="7" width="24.42578125" style="168" customWidth="1"/>
    <col min="8" max="8" width="10.7109375" style="168" bestFit="1" customWidth="1"/>
    <col min="9" max="257" width="9.28515625" style="168"/>
    <col min="258" max="258" width="21.7109375" style="168" customWidth="1"/>
    <col min="259" max="259" width="27.7109375" style="168" customWidth="1"/>
    <col min="260" max="260" width="33.7109375" style="168" customWidth="1"/>
    <col min="261" max="261" width="60" style="168" customWidth="1"/>
    <col min="262" max="262" width="164.28515625" style="168" customWidth="1"/>
    <col min="263" max="263" width="24.42578125" style="168" customWidth="1"/>
    <col min="264" max="264" width="10.7109375" style="168" bestFit="1" customWidth="1"/>
    <col min="265" max="513" width="9.28515625" style="168"/>
    <col min="514" max="514" width="21.7109375" style="168" customWidth="1"/>
    <col min="515" max="515" width="27.7109375" style="168" customWidth="1"/>
    <col min="516" max="516" width="33.7109375" style="168" customWidth="1"/>
    <col min="517" max="517" width="60" style="168" customWidth="1"/>
    <col min="518" max="518" width="164.28515625" style="168" customWidth="1"/>
    <col min="519" max="519" width="24.42578125" style="168" customWidth="1"/>
    <col min="520" max="520" width="10.7109375" style="168" bestFit="1" customWidth="1"/>
    <col min="521" max="769" width="9.28515625" style="168"/>
    <col min="770" max="770" width="21.7109375" style="168" customWidth="1"/>
    <col min="771" max="771" width="27.7109375" style="168" customWidth="1"/>
    <col min="772" max="772" width="33.7109375" style="168" customWidth="1"/>
    <col min="773" max="773" width="60" style="168" customWidth="1"/>
    <col min="774" max="774" width="164.28515625" style="168" customWidth="1"/>
    <col min="775" max="775" width="24.42578125" style="168" customWidth="1"/>
    <col min="776" max="776" width="10.7109375" style="168" bestFit="1" customWidth="1"/>
    <col min="777" max="1025" width="9.28515625" style="168"/>
    <col min="1026" max="1026" width="21.7109375" style="168" customWidth="1"/>
    <col min="1027" max="1027" width="27.7109375" style="168" customWidth="1"/>
    <col min="1028" max="1028" width="33.7109375" style="168" customWidth="1"/>
    <col min="1029" max="1029" width="60" style="168" customWidth="1"/>
    <col min="1030" max="1030" width="164.28515625" style="168" customWidth="1"/>
    <col min="1031" max="1031" width="24.42578125" style="168" customWidth="1"/>
    <col min="1032" max="1032" width="10.7109375" style="168" bestFit="1" customWidth="1"/>
    <col min="1033" max="1281" width="9.28515625" style="168"/>
    <col min="1282" max="1282" width="21.7109375" style="168" customWidth="1"/>
    <col min="1283" max="1283" width="27.7109375" style="168" customWidth="1"/>
    <col min="1284" max="1284" width="33.7109375" style="168" customWidth="1"/>
    <col min="1285" max="1285" width="60" style="168" customWidth="1"/>
    <col min="1286" max="1286" width="164.28515625" style="168" customWidth="1"/>
    <col min="1287" max="1287" width="24.42578125" style="168" customWidth="1"/>
    <col min="1288" max="1288" width="10.7109375" style="168" bestFit="1" customWidth="1"/>
    <col min="1289" max="1537" width="9.28515625" style="168"/>
    <col min="1538" max="1538" width="21.7109375" style="168" customWidth="1"/>
    <col min="1539" max="1539" width="27.7109375" style="168" customWidth="1"/>
    <col min="1540" max="1540" width="33.7109375" style="168" customWidth="1"/>
    <col min="1541" max="1541" width="60" style="168" customWidth="1"/>
    <col min="1542" max="1542" width="164.28515625" style="168" customWidth="1"/>
    <col min="1543" max="1543" width="24.42578125" style="168" customWidth="1"/>
    <col min="1544" max="1544" width="10.7109375" style="168" bestFit="1" customWidth="1"/>
    <col min="1545" max="1793" width="9.28515625" style="168"/>
    <col min="1794" max="1794" width="21.7109375" style="168" customWidth="1"/>
    <col min="1795" max="1795" width="27.7109375" style="168" customWidth="1"/>
    <col min="1796" max="1796" width="33.7109375" style="168" customWidth="1"/>
    <col min="1797" max="1797" width="60" style="168" customWidth="1"/>
    <col min="1798" max="1798" width="164.28515625" style="168" customWidth="1"/>
    <col min="1799" max="1799" width="24.42578125" style="168" customWidth="1"/>
    <col min="1800" max="1800" width="10.7109375" style="168" bestFit="1" customWidth="1"/>
    <col min="1801" max="2049" width="9.28515625" style="168"/>
    <col min="2050" max="2050" width="21.7109375" style="168" customWidth="1"/>
    <col min="2051" max="2051" width="27.7109375" style="168" customWidth="1"/>
    <col min="2052" max="2052" width="33.7109375" style="168" customWidth="1"/>
    <col min="2053" max="2053" width="60" style="168" customWidth="1"/>
    <col min="2054" max="2054" width="164.28515625" style="168" customWidth="1"/>
    <col min="2055" max="2055" width="24.42578125" style="168" customWidth="1"/>
    <col min="2056" max="2056" width="10.7109375" style="168" bestFit="1" customWidth="1"/>
    <col min="2057" max="2305" width="9.28515625" style="168"/>
    <col min="2306" max="2306" width="21.7109375" style="168" customWidth="1"/>
    <col min="2307" max="2307" width="27.7109375" style="168" customWidth="1"/>
    <col min="2308" max="2308" width="33.7109375" style="168" customWidth="1"/>
    <col min="2309" max="2309" width="60" style="168" customWidth="1"/>
    <col min="2310" max="2310" width="164.28515625" style="168" customWidth="1"/>
    <col min="2311" max="2311" width="24.42578125" style="168" customWidth="1"/>
    <col min="2312" max="2312" width="10.7109375" style="168" bestFit="1" customWidth="1"/>
    <col min="2313" max="2561" width="9.28515625" style="168"/>
    <col min="2562" max="2562" width="21.7109375" style="168" customWidth="1"/>
    <col min="2563" max="2563" width="27.7109375" style="168" customWidth="1"/>
    <col min="2564" max="2564" width="33.7109375" style="168" customWidth="1"/>
    <col min="2565" max="2565" width="60" style="168" customWidth="1"/>
    <col min="2566" max="2566" width="164.28515625" style="168" customWidth="1"/>
    <col min="2567" max="2567" width="24.42578125" style="168" customWidth="1"/>
    <col min="2568" max="2568" width="10.7109375" style="168" bestFit="1" customWidth="1"/>
    <col min="2569" max="2817" width="9.28515625" style="168"/>
    <col min="2818" max="2818" width="21.7109375" style="168" customWidth="1"/>
    <col min="2819" max="2819" width="27.7109375" style="168" customWidth="1"/>
    <col min="2820" max="2820" width="33.7109375" style="168" customWidth="1"/>
    <col min="2821" max="2821" width="60" style="168" customWidth="1"/>
    <col min="2822" max="2822" width="164.28515625" style="168" customWidth="1"/>
    <col min="2823" max="2823" width="24.42578125" style="168" customWidth="1"/>
    <col min="2824" max="2824" width="10.7109375" style="168" bestFit="1" customWidth="1"/>
    <col min="2825" max="3073" width="9.28515625" style="168"/>
    <col min="3074" max="3074" width="21.7109375" style="168" customWidth="1"/>
    <col min="3075" max="3075" width="27.7109375" style="168" customWidth="1"/>
    <col min="3076" max="3076" width="33.7109375" style="168" customWidth="1"/>
    <col min="3077" max="3077" width="60" style="168" customWidth="1"/>
    <col min="3078" max="3078" width="164.28515625" style="168" customWidth="1"/>
    <col min="3079" max="3079" width="24.42578125" style="168" customWidth="1"/>
    <col min="3080" max="3080" width="10.7109375" style="168" bestFit="1" customWidth="1"/>
    <col min="3081" max="3329" width="9.28515625" style="168"/>
    <col min="3330" max="3330" width="21.7109375" style="168" customWidth="1"/>
    <col min="3331" max="3331" width="27.7109375" style="168" customWidth="1"/>
    <col min="3332" max="3332" width="33.7109375" style="168" customWidth="1"/>
    <col min="3333" max="3333" width="60" style="168" customWidth="1"/>
    <col min="3334" max="3334" width="164.28515625" style="168" customWidth="1"/>
    <col min="3335" max="3335" width="24.42578125" style="168" customWidth="1"/>
    <col min="3336" max="3336" width="10.7109375" style="168" bestFit="1" customWidth="1"/>
    <col min="3337" max="3585" width="9.28515625" style="168"/>
    <col min="3586" max="3586" width="21.7109375" style="168" customWidth="1"/>
    <col min="3587" max="3587" width="27.7109375" style="168" customWidth="1"/>
    <col min="3588" max="3588" width="33.7109375" style="168" customWidth="1"/>
    <col min="3589" max="3589" width="60" style="168" customWidth="1"/>
    <col min="3590" max="3590" width="164.28515625" style="168" customWidth="1"/>
    <col min="3591" max="3591" width="24.42578125" style="168" customWidth="1"/>
    <col min="3592" max="3592" width="10.7109375" style="168" bestFit="1" customWidth="1"/>
    <col min="3593" max="3841" width="9.28515625" style="168"/>
    <col min="3842" max="3842" width="21.7109375" style="168" customWidth="1"/>
    <col min="3843" max="3843" width="27.7109375" style="168" customWidth="1"/>
    <col min="3844" max="3844" width="33.7109375" style="168" customWidth="1"/>
    <col min="3845" max="3845" width="60" style="168" customWidth="1"/>
    <col min="3846" max="3846" width="164.28515625" style="168" customWidth="1"/>
    <col min="3847" max="3847" width="24.42578125" style="168" customWidth="1"/>
    <col min="3848" max="3848" width="10.7109375" style="168" bestFit="1" customWidth="1"/>
    <col min="3849" max="4097" width="9.28515625" style="168"/>
    <col min="4098" max="4098" width="21.7109375" style="168" customWidth="1"/>
    <col min="4099" max="4099" width="27.7109375" style="168" customWidth="1"/>
    <col min="4100" max="4100" width="33.7109375" style="168" customWidth="1"/>
    <col min="4101" max="4101" width="60" style="168" customWidth="1"/>
    <col min="4102" max="4102" width="164.28515625" style="168" customWidth="1"/>
    <col min="4103" max="4103" width="24.42578125" style="168" customWidth="1"/>
    <col min="4104" max="4104" width="10.7109375" style="168" bestFit="1" customWidth="1"/>
    <col min="4105" max="4353" width="9.28515625" style="168"/>
    <col min="4354" max="4354" width="21.7109375" style="168" customWidth="1"/>
    <col min="4355" max="4355" width="27.7109375" style="168" customWidth="1"/>
    <col min="4356" max="4356" width="33.7109375" style="168" customWidth="1"/>
    <col min="4357" max="4357" width="60" style="168" customWidth="1"/>
    <col min="4358" max="4358" width="164.28515625" style="168" customWidth="1"/>
    <col min="4359" max="4359" width="24.42578125" style="168" customWidth="1"/>
    <col min="4360" max="4360" width="10.7109375" style="168" bestFit="1" customWidth="1"/>
    <col min="4361" max="4609" width="9.28515625" style="168"/>
    <col min="4610" max="4610" width="21.7109375" style="168" customWidth="1"/>
    <col min="4611" max="4611" width="27.7109375" style="168" customWidth="1"/>
    <col min="4612" max="4612" width="33.7109375" style="168" customWidth="1"/>
    <col min="4613" max="4613" width="60" style="168" customWidth="1"/>
    <col min="4614" max="4614" width="164.28515625" style="168" customWidth="1"/>
    <col min="4615" max="4615" width="24.42578125" style="168" customWidth="1"/>
    <col min="4616" max="4616" width="10.7109375" style="168" bestFit="1" customWidth="1"/>
    <col min="4617" max="4865" width="9.28515625" style="168"/>
    <col min="4866" max="4866" width="21.7109375" style="168" customWidth="1"/>
    <col min="4867" max="4867" width="27.7109375" style="168" customWidth="1"/>
    <col min="4868" max="4868" width="33.7109375" style="168" customWidth="1"/>
    <col min="4869" max="4869" width="60" style="168" customWidth="1"/>
    <col min="4870" max="4870" width="164.28515625" style="168" customWidth="1"/>
    <col min="4871" max="4871" width="24.42578125" style="168" customWidth="1"/>
    <col min="4872" max="4872" width="10.7109375" style="168" bestFit="1" customWidth="1"/>
    <col min="4873" max="5121" width="9.28515625" style="168"/>
    <col min="5122" max="5122" width="21.7109375" style="168" customWidth="1"/>
    <col min="5123" max="5123" width="27.7109375" style="168" customWidth="1"/>
    <col min="5124" max="5124" width="33.7109375" style="168" customWidth="1"/>
    <col min="5125" max="5125" width="60" style="168" customWidth="1"/>
    <col min="5126" max="5126" width="164.28515625" style="168" customWidth="1"/>
    <col min="5127" max="5127" width="24.42578125" style="168" customWidth="1"/>
    <col min="5128" max="5128" width="10.7109375" style="168" bestFit="1" customWidth="1"/>
    <col min="5129" max="5377" width="9.28515625" style="168"/>
    <col min="5378" max="5378" width="21.7109375" style="168" customWidth="1"/>
    <col min="5379" max="5379" width="27.7109375" style="168" customWidth="1"/>
    <col min="5380" max="5380" width="33.7109375" style="168" customWidth="1"/>
    <col min="5381" max="5381" width="60" style="168" customWidth="1"/>
    <col min="5382" max="5382" width="164.28515625" style="168" customWidth="1"/>
    <col min="5383" max="5383" width="24.42578125" style="168" customWidth="1"/>
    <col min="5384" max="5384" width="10.7109375" style="168" bestFit="1" customWidth="1"/>
    <col min="5385" max="5633" width="9.28515625" style="168"/>
    <col min="5634" max="5634" width="21.7109375" style="168" customWidth="1"/>
    <col min="5635" max="5635" width="27.7109375" style="168" customWidth="1"/>
    <col min="5636" max="5636" width="33.7109375" style="168" customWidth="1"/>
    <col min="5637" max="5637" width="60" style="168" customWidth="1"/>
    <col min="5638" max="5638" width="164.28515625" style="168" customWidth="1"/>
    <col min="5639" max="5639" width="24.42578125" style="168" customWidth="1"/>
    <col min="5640" max="5640" width="10.7109375" style="168" bestFit="1" customWidth="1"/>
    <col min="5641" max="5889" width="9.28515625" style="168"/>
    <col min="5890" max="5890" width="21.7109375" style="168" customWidth="1"/>
    <col min="5891" max="5891" width="27.7109375" style="168" customWidth="1"/>
    <col min="5892" max="5892" width="33.7109375" style="168" customWidth="1"/>
    <col min="5893" max="5893" width="60" style="168" customWidth="1"/>
    <col min="5894" max="5894" width="164.28515625" style="168" customWidth="1"/>
    <col min="5895" max="5895" width="24.42578125" style="168" customWidth="1"/>
    <col min="5896" max="5896" width="10.7109375" style="168" bestFit="1" customWidth="1"/>
    <col min="5897" max="6145" width="9.28515625" style="168"/>
    <col min="6146" max="6146" width="21.7109375" style="168" customWidth="1"/>
    <col min="6147" max="6147" width="27.7109375" style="168" customWidth="1"/>
    <col min="6148" max="6148" width="33.7109375" style="168" customWidth="1"/>
    <col min="6149" max="6149" width="60" style="168" customWidth="1"/>
    <col min="6150" max="6150" width="164.28515625" style="168" customWidth="1"/>
    <col min="6151" max="6151" width="24.42578125" style="168" customWidth="1"/>
    <col min="6152" max="6152" width="10.7109375" style="168" bestFit="1" customWidth="1"/>
    <col min="6153" max="6401" width="9.28515625" style="168"/>
    <col min="6402" max="6402" width="21.7109375" style="168" customWidth="1"/>
    <col min="6403" max="6403" width="27.7109375" style="168" customWidth="1"/>
    <col min="6404" max="6404" width="33.7109375" style="168" customWidth="1"/>
    <col min="6405" max="6405" width="60" style="168" customWidth="1"/>
    <col min="6406" max="6406" width="164.28515625" style="168" customWidth="1"/>
    <col min="6407" max="6407" width="24.42578125" style="168" customWidth="1"/>
    <col min="6408" max="6408" width="10.7109375" style="168" bestFit="1" customWidth="1"/>
    <col min="6409" max="6657" width="9.28515625" style="168"/>
    <col min="6658" max="6658" width="21.7109375" style="168" customWidth="1"/>
    <col min="6659" max="6659" width="27.7109375" style="168" customWidth="1"/>
    <col min="6660" max="6660" width="33.7109375" style="168" customWidth="1"/>
    <col min="6661" max="6661" width="60" style="168" customWidth="1"/>
    <col min="6662" max="6662" width="164.28515625" style="168" customWidth="1"/>
    <col min="6663" max="6663" width="24.42578125" style="168" customWidth="1"/>
    <col min="6664" max="6664" width="10.7109375" style="168" bestFit="1" customWidth="1"/>
    <col min="6665" max="6913" width="9.28515625" style="168"/>
    <col min="6914" max="6914" width="21.7109375" style="168" customWidth="1"/>
    <col min="6915" max="6915" width="27.7109375" style="168" customWidth="1"/>
    <col min="6916" max="6916" width="33.7109375" style="168" customWidth="1"/>
    <col min="6917" max="6917" width="60" style="168" customWidth="1"/>
    <col min="6918" max="6918" width="164.28515625" style="168" customWidth="1"/>
    <col min="6919" max="6919" width="24.42578125" style="168" customWidth="1"/>
    <col min="6920" max="6920" width="10.7109375" style="168" bestFit="1" customWidth="1"/>
    <col min="6921" max="7169" width="9.28515625" style="168"/>
    <col min="7170" max="7170" width="21.7109375" style="168" customWidth="1"/>
    <col min="7171" max="7171" width="27.7109375" style="168" customWidth="1"/>
    <col min="7172" max="7172" width="33.7109375" style="168" customWidth="1"/>
    <col min="7173" max="7173" width="60" style="168" customWidth="1"/>
    <col min="7174" max="7174" width="164.28515625" style="168" customWidth="1"/>
    <col min="7175" max="7175" width="24.42578125" style="168" customWidth="1"/>
    <col min="7176" max="7176" width="10.7109375" style="168" bestFit="1" customWidth="1"/>
    <col min="7177" max="7425" width="9.28515625" style="168"/>
    <col min="7426" max="7426" width="21.7109375" style="168" customWidth="1"/>
    <col min="7427" max="7427" width="27.7109375" style="168" customWidth="1"/>
    <col min="7428" max="7428" width="33.7109375" style="168" customWidth="1"/>
    <col min="7429" max="7429" width="60" style="168" customWidth="1"/>
    <col min="7430" max="7430" width="164.28515625" style="168" customWidth="1"/>
    <col min="7431" max="7431" width="24.42578125" style="168" customWidth="1"/>
    <col min="7432" max="7432" width="10.7109375" style="168" bestFit="1" customWidth="1"/>
    <col min="7433" max="7681" width="9.28515625" style="168"/>
    <col min="7682" max="7682" width="21.7109375" style="168" customWidth="1"/>
    <col min="7683" max="7683" width="27.7109375" style="168" customWidth="1"/>
    <col min="7684" max="7684" width="33.7109375" style="168" customWidth="1"/>
    <col min="7685" max="7685" width="60" style="168" customWidth="1"/>
    <col min="7686" max="7686" width="164.28515625" style="168" customWidth="1"/>
    <col min="7687" max="7687" width="24.42578125" style="168" customWidth="1"/>
    <col min="7688" max="7688" width="10.7109375" style="168" bestFit="1" customWidth="1"/>
    <col min="7689" max="7937" width="9.28515625" style="168"/>
    <col min="7938" max="7938" width="21.7109375" style="168" customWidth="1"/>
    <col min="7939" max="7939" width="27.7109375" style="168" customWidth="1"/>
    <col min="7940" max="7940" width="33.7109375" style="168" customWidth="1"/>
    <col min="7941" max="7941" width="60" style="168" customWidth="1"/>
    <col min="7942" max="7942" width="164.28515625" style="168" customWidth="1"/>
    <col min="7943" max="7943" width="24.42578125" style="168" customWidth="1"/>
    <col min="7944" max="7944" width="10.7109375" style="168" bestFit="1" customWidth="1"/>
    <col min="7945" max="8193" width="9.28515625" style="168"/>
    <col min="8194" max="8194" width="21.7109375" style="168" customWidth="1"/>
    <col min="8195" max="8195" width="27.7109375" style="168" customWidth="1"/>
    <col min="8196" max="8196" width="33.7109375" style="168" customWidth="1"/>
    <col min="8197" max="8197" width="60" style="168" customWidth="1"/>
    <col min="8198" max="8198" width="164.28515625" style="168" customWidth="1"/>
    <col min="8199" max="8199" width="24.42578125" style="168" customWidth="1"/>
    <col min="8200" max="8200" width="10.7109375" style="168" bestFit="1" customWidth="1"/>
    <col min="8201" max="8449" width="9.28515625" style="168"/>
    <col min="8450" max="8450" width="21.7109375" style="168" customWidth="1"/>
    <col min="8451" max="8451" width="27.7109375" style="168" customWidth="1"/>
    <col min="8452" max="8452" width="33.7109375" style="168" customWidth="1"/>
    <col min="8453" max="8453" width="60" style="168" customWidth="1"/>
    <col min="8454" max="8454" width="164.28515625" style="168" customWidth="1"/>
    <col min="8455" max="8455" width="24.42578125" style="168" customWidth="1"/>
    <col min="8456" max="8456" width="10.7109375" style="168" bestFit="1" customWidth="1"/>
    <col min="8457" max="8705" width="9.28515625" style="168"/>
    <col min="8706" max="8706" width="21.7109375" style="168" customWidth="1"/>
    <col min="8707" max="8707" width="27.7109375" style="168" customWidth="1"/>
    <col min="8708" max="8708" width="33.7109375" style="168" customWidth="1"/>
    <col min="8709" max="8709" width="60" style="168" customWidth="1"/>
    <col min="8710" max="8710" width="164.28515625" style="168" customWidth="1"/>
    <col min="8711" max="8711" width="24.42578125" style="168" customWidth="1"/>
    <col min="8712" max="8712" width="10.7109375" style="168" bestFit="1" customWidth="1"/>
    <col min="8713" max="8961" width="9.28515625" style="168"/>
    <col min="8962" max="8962" width="21.7109375" style="168" customWidth="1"/>
    <col min="8963" max="8963" width="27.7109375" style="168" customWidth="1"/>
    <col min="8964" max="8964" width="33.7109375" style="168" customWidth="1"/>
    <col min="8965" max="8965" width="60" style="168" customWidth="1"/>
    <col min="8966" max="8966" width="164.28515625" style="168" customWidth="1"/>
    <col min="8967" max="8967" width="24.42578125" style="168" customWidth="1"/>
    <col min="8968" max="8968" width="10.7109375" style="168" bestFit="1" customWidth="1"/>
    <col min="8969" max="9217" width="9.28515625" style="168"/>
    <col min="9218" max="9218" width="21.7109375" style="168" customWidth="1"/>
    <col min="9219" max="9219" width="27.7109375" style="168" customWidth="1"/>
    <col min="9220" max="9220" width="33.7109375" style="168" customWidth="1"/>
    <col min="9221" max="9221" width="60" style="168" customWidth="1"/>
    <col min="9222" max="9222" width="164.28515625" style="168" customWidth="1"/>
    <col min="9223" max="9223" width="24.42578125" style="168" customWidth="1"/>
    <col min="9224" max="9224" width="10.7109375" style="168" bestFit="1" customWidth="1"/>
    <col min="9225" max="9473" width="9.28515625" style="168"/>
    <col min="9474" max="9474" width="21.7109375" style="168" customWidth="1"/>
    <col min="9475" max="9475" width="27.7109375" style="168" customWidth="1"/>
    <col min="9476" max="9476" width="33.7109375" style="168" customWidth="1"/>
    <col min="9477" max="9477" width="60" style="168" customWidth="1"/>
    <col min="9478" max="9478" width="164.28515625" style="168" customWidth="1"/>
    <col min="9479" max="9479" width="24.42578125" style="168" customWidth="1"/>
    <col min="9480" max="9480" width="10.7109375" style="168" bestFit="1" customWidth="1"/>
    <col min="9481" max="9729" width="9.28515625" style="168"/>
    <col min="9730" max="9730" width="21.7109375" style="168" customWidth="1"/>
    <col min="9731" max="9731" width="27.7109375" style="168" customWidth="1"/>
    <col min="9732" max="9732" width="33.7109375" style="168" customWidth="1"/>
    <col min="9733" max="9733" width="60" style="168" customWidth="1"/>
    <col min="9734" max="9734" width="164.28515625" style="168" customWidth="1"/>
    <col min="9735" max="9735" width="24.42578125" style="168" customWidth="1"/>
    <col min="9736" max="9736" width="10.7109375" style="168" bestFit="1" customWidth="1"/>
    <col min="9737" max="9985" width="9.28515625" style="168"/>
    <col min="9986" max="9986" width="21.7109375" style="168" customWidth="1"/>
    <col min="9987" max="9987" width="27.7109375" style="168" customWidth="1"/>
    <col min="9988" max="9988" width="33.7109375" style="168" customWidth="1"/>
    <col min="9989" max="9989" width="60" style="168" customWidth="1"/>
    <col min="9990" max="9990" width="164.28515625" style="168" customWidth="1"/>
    <col min="9991" max="9991" width="24.42578125" style="168" customWidth="1"/>
    <col min="9992" max="9992" width="10.7109375" style="168" bestFit="1" customWidth="1"/>
    <col min="9993" max="10241" width="9.28515625" style="168"/>
    <col min="10242" max="10242" width="21.7109375" style="168" customWidth="1"/>
    <col min="10243" max="10243" width="27.7109375" style="168" customWidth="1"/>
    <col min="10244" max="10244" width="33.7109375" style="168" customWidth="1"/>
    <col min="10245" max="10245" width="60" style="168" customWidth="1"/>
    <col min="10246" max="10246" width="164.28515625" style="168" customWidth="1"/>
    <col min="10247" max="10247" width="24.42578125" style="168" customWidth="1"/>
    <col min="10248" max="10248" width="10.7109375" style="168" bestFit="1" customWidth="1"/>
    <col min="10249" max="10497" width="9.28515625" style="168"/>
    <col min="10498" max="10498" width="21.7109375" style="168" customWidth="1"/>
    <col min="10499" max="10499" width="27.7109375" style="168" customWidth="1"/>
    <col min="10500" max="10500" width="33.7109375" style="168" customWidth="1"/>
    <col min="10501" max="10501" width="60" style="168" customWidth="1"/>
    <col min="10502" max="10502" width="164.28515625" style="168" customWidth="1"/>
    <col min="10503" max="10503" width="24.42578125" style="168" customWidth="1"/>
    <col min="10504" max="10504" width="10.7109375" style="168" bestFit="1" customWidth="1"/>
    <col min="10505" max="10753" width="9.28515625" style="168"/>
    <col min="10754" max="10754" width="21.7109375" style="168" customWidth="1"/>
    <col min="10755" max="10755" width="27.7109375" style="168" customWidth="1"/>
    <col min="10756" max="10756" width="33.7109375" style="168" customWidth="1"/>
    <col min="10757" max="10757" width="60" style="168" customWidth="1"/>
    <col min="10758" max="10758" width="164.28515625" style="168" customWidth="1"/>
    <col min="10759" max="10759" width="24.42578125" style="168" customWidth="1"/>
    <col min="10760" max="10760" width="10.7109375" style="168" bestFit="1" customWidth="1"/>
    <col min="10761" max="11009" width="9.28515625" style="168"/>
    <col min="11010" max="11010" width="21.7109375" style="168" customWidth="1"/>
    <col min="11011" max="11011" width="27.7109375" style="168" customWidth="1"/>
    <col min="11012" max="11012" width="33.7109375" style="168" customWidth="1"/>
    <col min="11013" max="11013" width="60" style="168" customWidth="1"/>
    <col min="11014" max="11014" width="164.28515625" style="168" customWidth="1"/>
    <col min="11015" max="11015" width="24.42578125" style="168" customWidth="1"/>
    <col min="11016" max="11016" width="10.7109375" style="168" bestFit="1" customWidth="1"/>
    <col min="11017" max="11265" width="9.28515625" style="168"/>
    <col min="11266" max="11266" width="21.7109375" style="168" customWidth="1"/>
    <col min="11267" max="11267" width="27.7109375" style="168" customWidth="1"/>
    <col min="11268" max="11268" width="33.7109375" style="168" customWidth="1"/>
    <col min="11269" max="11269" width="60" style="168" customWidth="1"/>
    <col min="11270" max="11270" width="164.28515625" style="168" customWidth="1"/>
    <col min="11271" max="11271" width="24.42578125" style="168" customWidth="1"/>
    <col min="11272" max="11272" width="10.7109375" style="168" bestFit="1" customWidth="1"/>
    <col min="11273" max="11521" width="9.28515625" style="168"/>
    <col min="11522" max="11522" width="21.7109375" style="168" customWidth="1"/>
    <col min="11523" max="11523" width="27.7109375" style="168" customWidth="1"/>
    <col min="11524" max="11524" width="33.7109375" style="168" customWidth="1"/>
    <col min="11525" max="11525" width="60" style="168" customWidth="1"/>
    <col min="11526" max="11526" width="164.28515625" style="168" customWidth="1"/>
    <col min="11527" max="11527" width="24.42578125" style="168" customWidth="1"/>
    <col min="11528" max="11528" width="10.7109375" style="168" bestFit="1" customWidth="1"/>
    <col min="11529" max="11777" width="9.28515625" style="168"/>
    <col min="11778" max="11778" width="21.7109375" style="168" customWidth="1"/>
    <col min="11779" max="11779" width="27.7109375" style="168" customWidth="1"/>
    <col min="11780" max="11780" width="33.7109375" style="168" customWidth="1"/>
    <col min="11781" max="11781" width="60" style="168" customWidth="1"/>
    <col min="11782" max="11782" width="164.28515625" style="168" customWidth="1"/>
    <col min="11783" max="11783" width="24.42578125" style="168" customWidth="1"/>
    <col min="11784" max="11784" width="10.7109375" style="168" bestFit="1" customWidth="1"/>
    <col min="11785" max="12033" width="9.28515625" style="168"/>
    <col min="12034" max="12034" width="21.7109375" style="168" customWidth="1"/>
    <col min="12035" max="12035" width="27.7109375" style="168" customWidth="1"/>
    <col min="12036" max="12036" width="33.7109375" style="168" customWidth="1"/>
    <col min="12037" max="12037" width="60" style="168" customWidth="1"/>
    <col min="12038" max="12038" width="164.28515625" style="168" customWidth="1"/>
    <col min="12039" max="12039" width="24.42578125" style="168" customWidth="1"/>
    <col min="12040" max="12040" width="10.7109375" style="168" bestFit="1" customWidth="1"/>
    <col min="12041" max="12289" width="9.28515625" style="168"/>
    <col min="12290" max="12290" width="21.7109375" style="168" customWidth="1"/>
    <col min="12291" max="12291" width="27.7109375" style="168" customWidth="1"/>
    <col min="12292" max="12292" width="33.7109375" style="168" customWidth="1"/>
    <col min="12293" max="12293" width="60" style="168" customWidth="1"/>
    <col min="12294" max="12294" width="164.28515625" style="168" customWidth="1"/>
    <col min="12295" max="12295" width="24.42578125" style="168" customWidth="1"/>
    <col min="12296" max="12296" width="10.7109375" style="168" bestFit="1" customWidth="1"/>
    <col min="12297" max="12545" width="9.28515625" style="168"/>
    <col min="12546" max="12546" width="21.7109375" style="168" customWidth="1"/>
    <col min="12547" max="12547" width="27.7109375" style="168" customWidth="1"/>
    <col min="12548" max="12548" width="33.7109375" style="168" customWidth="1"/>
    <col min="12549" max="12549" width="60" style="168" customWidth="1"/>
    <col min="12550" max="12550" width="164.28515625" style="168" customWidth="1"/>
    <col min="12551" max="12551" width="24.42578125" style="168" customWidth="1"/>
    <col min="12552" max="12552" width="10.7109375" style="168" bestFit="1" customWidth="1"/>
    <col min="12553" max="12801" width="9.28515625" style="168"/>
    <col min="12802" max="12802" width="21.7109375" style="168" customWidth="1"/>
    <col min="12803" max="12803" width="27.7109375" style="168" customWidth="1"/>
    <col min="12804" max="12804" width="33.7109375" style="168" customWidth="1"/>
    <col min="12805" max="12805" width="60" style="168" customWidth="1"/>
    <col min="12806" max="12806" width="164.28515625" style="168" customWidth="1"/>
    <col min="12807" max="12807" width="24.42578125" style="168" customWidth="1"/>
    <col min="12808" max="12808" width="10.7109375" style="168" bestFit="1" customWidth="1"/>
    <col min="12809" max="13057" width="9.28515625" style="168"/>
    <col min="13058" max="13058" width="21.7109375" style="168" customWidth="1"/>
    <col min="13059" max="13059" width="27.7109375" style="168" customWidth="1"/>
    <col min="13060" max="13060" width="33.7109375" style="168" customWidth="1"/>
    <col min="13061" max="13061" width="60" style="168" customWidth="1"/>
    <col min="13062" max="13062" width="164.28515625" style="168" customWidth="1"/>
    <col min="13063" max="13063" width="24.42578125" style="168" customWidth="1"/>
    <col min="13064" max="13064" width="10.7109375" style="168" bestFit="1" customWidth="1"/>
    <col min="13065" max="13313" width="9.28515625" style="168"/>
    <col min="13314" max="13314" width="21.7109375" style="168" customWidth="1"/>
    <col min="13315" max="13315" width="27.7109375" style="168" customWidth="1"/>
    <col min="13316" max="13316" width="33.7109375" style="168" customWidth="1"/>
    <col min="13317" max="13317" width="60" style="168" customWidth="1"/>
    <col min="13318" max="13318" width="164.28515625" style="168" customWidth="1"/>
    <col min="13319" max="13319" width="24.42578125" style="168" customWidth="1"/>
    <col min="13320" max="13320" width="10.7109375" style="168" bestFit="1" customWidth="1"/>
    <col min="13321" max="13569" width="9.28515625" style="168"/>
    <col min="13570" max="13570" width="21.7109375" style="168" customWidth="1"/>
    <col min="13571" max="13571" width="27.7109375" style="168" customWidth="1"/>
    <col min="13572" max="13572" width="33.7109375" style="168" customWidth="1"/>
    <col min="13573" max="13573" width="60" style="168" customWidth="1"/>
    <col min="13574" max="13574" width="164.28515625" style="168" customWidth="1"/>
    <col min="13575" max="13575" width="24.42578125" style="168" customWidth="1"/>
    <col min="13576" max="13576" width="10.7109375" style="168" bestFit="1" customWidth="1"/>
    <col min="13577" max="13825" width="9.28515625" style="168"/>
    <col min="13826" max="13826" width="21.7109375" style="168" customWidth="1"/>
    <col min="13827" max="13827" width="27.7109375" style="168" customWidth="1"/>
    <col min="13828" max="13828" width="33.7109375" style="168" customWidth="1"/>
    <col min="13829" max="13829" width="60" style="168" customWidth="1"/>
    <col min="13830" max="13830" width="164.28515625" style="168" customWidth="1"/>
    <col min="13831" max="13831" width="24.42578125" style="168" customWidth="1"/>
    <col min="13832" max="13832" width="10.7109375" style="168" bestFit="1" customWidth="1"/>
    <col min="13833" max="14081" width="9.28515625" style="168"/>
    <col min="14082" max="14082" width="21.7109375" style="168" customWidth="1"/>
    <col min="14083" max="14083" width="27.7109375" style="168" customWidth="1"/>
    <col min="14084" max="14084" width="33.7109375" style="168" customWidth="1"/>
    <col min="14085" max="14085" width="60" style="168" customWidth="1"/>
    <col min="14086" max="14086" width="164.28515625" style="168" customWidth="1"/>
    <col min="14087" max="14087" width="24.42578125" style="168" customWidth="1"/>
    <col min="14088" max="14088" width="10.7109375" style="168" bestFit="1" customWidth="1"/>
    <col min="14089" max="14337" width="9.28515625" style="168"/>
    <col min="14338" max="14338" width="21.7109375" style="168" customWidth="1"/>
    <col min="14339" max="14339" width="27.7109375" style="168" customWidth="1"/>
    <col min="14340" max="14340" width="33.7109375" style="168" customWidth="1"/>
    <col min="14341" max="14341" width="60" style="168" customWidth="1"/>
    <col min="14342" max="14342" width="164.28515625" style="168" customWidth="1"/>
    <col min="14343" max="14343" width="24.42578125" style="168" customWidth="1"/>
    <col min="14344" max="14344" width="10.7109375" style="168" bestFit="1" customWidth="1"/>
    <col min="14345" max="14593" width="9.28515625" style="168"/>
    <col min="14594" max="14594" width="21.7109375" style="168" customWidth="1"/>
    <col min="14595" max="14595" width="27.7109375" style="168" customWidth="1"/>
    <col min="14596" max="14596" width="33.7109375" style="168" customWidth="1"/>
    <col min="14597" max="14597" width="60" style="168" customWidth="1"/>
    <col min="14598" max="14598" width="164.28515625" style="168" customWidth="1"/>
    <col min="14599" max="14599" width="24.42578125" style="168" customWidth="1"/>
    <col min="14600" max="14600" width="10.7109375" style="168" bestFit="1" customWidth="1"/>
    <col min="14601" max="14849" width="9.28515625" style="168"/>
    <col min="14850" max="14850" width="21.7109375" style="168" customWidth="1"/>
    <col min="14851" max="14851" width="27.7109375" style="168" customWidth="1"/>
    <col min="14852" max="14852" width="33.7109375" style="168" customWidth="1"/>
    <col min="14853" max="14853" width="60" style="168" customWidth="1"/>
    <col min="14854" max="14854" width="164.28515625" style="168" customWidth="1"/>
    <col min="14855" max="14855" width="24.42578125" style="168" customWidth="1"/>
    <col min="14856" max="14856" width="10.7109375" style="168" bestFit="1" customWidth="1"/>
    <col min="14857" max="15105" width="9.28515625" style="168"/>
    <col min="15106" max="15106" width="21.7109375" style="168" customWidth="1"/>
    <col min="15107" max="15107" width="27.7109375" style="168" customWidth="1"/>
    <col min="15108" max="15108" width="33.7109375" style="168" customWidth="1"/>
    <col min="15109" max="15109" width="60" style="168" customWidth="1"/>
    <col min="15110" max="15110" width="164.28515625" style="168" customWidth="1"/>
    <col min="15111" max="15111" width="24.42578125" style="168" customWidth="1"/>
    <col min="15112" max="15112" width="10.7109375" style="168" bestFit="1" customWidth="1"/>
    <col min="15113" max="15361" width="9.28515625" style="168"/>
    <col min="15362" max="15362" width="21.7109375" style="168" customWidth="1"/>
    <col min="15363" max="15363" width="27.7109375" style="168" customWidth="1"/>
    <col min="15364" max="15364" width="33.7109375" style="168" customWidth="1"/>
    <col min="15365" max="15365" width="60" style="168" customWidth="1"/>
    <col min="15366" max="15366" width="164.28515625" style="168" customWidth="1"/>
    <col min="15367" max="15367" width="24.42578125" style="168" customWidth="1"/>
    <col min="15368" max="15368" width="10.7109375" style="168" bestFit="1" customWidth="1"/>
    <col min="15369" max="15617" width="9.28515625" style="168"/>
    <col min="15618" max="15618" width="21.7109375" style="168" customWidth="1"/>
    <col min="15619" max="15619" width="27.7109375" style="168" customWidth="1"/>
    <col min="15620" max="15620" width="33.7109375" style="168" customWidth="1"/>
    <col min="15621" max="15621" width="60" style="168" customWidth="1"/>
    <col min="15622" max="15622" width="164.28515625" style="168" customWidth="1"/>
    <col min="15623" max="15623" width="24.42578125" style="168" customWidth="1"/>
    <col min="15624" max="15624" width="10.7109375" style="168" bestFit="1" customWidth="1"/>
    <col min="15625" max="15873" width="9.28515625" style="168"/>
    <col min="15874" max="15874" width="21.7109375" style="168" customWidth="1"/>
    <col min="15875" max="15875" width="27.7109375" style="168" customWidth="1"/>
    <col min="15876" max="15876" width="33.7109375" style="168" customWidth="1"/>
    <col min="15877" max="15877" width="60" style="168" customWidth="1"/>
    <col min="15878" max="15878" width="164.28515625" style="168" customWidth="1"/>
    <col min="15879" max="15879" width="24.42578125" style="168" customWidth="1"/>
    <col min="15880" max="15880" width="10.7109375" style="168" bestFit="1" customWidth="1"/>
    <col min="15881" max="16129" width="9.28515625" style="168"/>
    <col min="16130" max="16130" width="21.7109375" style="168" customWidth="1"/>
    <col min="16131" max="16131" width="27.7109375" style="168" customWidth="1"/>
    <col min="16132" max="16132" width="33.7109375" style="168" customWidth="1"/>
    <col min="16133" max="16133" width="60" style="168" customWidth="1"/>
    <col min="16134" max="16134" width="164.28515625" style="168" customWidth="1"/>
    <col min="16135" max="16135" width="24.42578125" style="168" customWidth="1"/>
    <col min="16136" max="16136" width="10.7109375" style="168" bestFit="1" customWidth="1"/>
    <col min="16137" max="16384" width="9.28515625" style="168"/>
  </cols>
  <sheetData>
    <row r="1" spans="2:12" x14ac:dyDescent="0.25">
      <c r="C1" s="169"/>
      <c r="D1" s="169"/>
    </row>
    <row r="2" spans="2:12" x14ac:dyDescent="0.25">
      <c r="C2" s="170"/>
      <c r="D2" s="170"/>
      <c r="E2" s="298" t="s">
        <v>128</v>
      </c>
      <c r="F2" s="170"/>
      <c r="G2" s="170"/>
      <c r="H2" s="170"/>
      <c r="I2" s="170"/>
    </row>
    <row r="3" spans="2:12" x14ac:dyDescent="0.25">
      <c r="C3" s="172"/>
      <c r="D3" s="172"/>
      <c r="E3" s="302" t="s">
        <v>491</v>
      </c>
      <c r="F3" s="172"/>
      <c r="G3" s="172"/>
      <c r="H3" s="172"/>
      <c r="I3" s="172"/>
    </row>
    <row r="4" spans="2:12" x14ac:dyDescent="0.25">
      <c r="C4" s="172"/>
      <c r="D4" s="172"/>
      <c r="E4" s="302" t="s">
        <v>492</v>
      </c>
      <c r="F4" s="172"/>
      <c r="G4" s="172"/>
      <c r="H4" s="172"/>
      <c r="I4" s="172"/>
    </row>
    <row r="5" spans="2:12" x14ac:dyDescent="0.25">
      <c r="B5" s="173"/>
      <c r="C5" s="173"/>
      <c r="D5" s="173"/>
    </row>
    <row r="6" spans="2:12" s="176" customFormat="1" ht="57" x14ac:dyDescent="0.2">
      <c r="B6" s="174" t="s">
        <v>70</v>
      </c>
      <c r="C6" s="175" t="s">
        <v>493</v>
      </c>
      <c r="D6" s="175" t="s">
        <v>494</v>
      </c>
      <c r="E6" s="175" t="s">
        <v>274</v>
      </c>
      <c r="F6" s="175" t="s">
        <v>495</v>
      </c>
    </row>
    <row r="7" spans="2:12" s="176" customFormat="1" x14ac:dyDescent="0.2">
      <c r="B7" s="177"/>
      <c r="C7" s="177"/>
      <c r="D7" s="177"/>
      <c r="E7" s="177"/>
      <c r="F7" s="177"/>
    </row>
    <row r="8" spans="2:12" s="176" customFormat="1" x14ac:dyDescent="0.2">
      <c r="B8" s="177"/>
      <c r="C8" s="177"/>
      <c r="D8" s="177"/>
      <c r="E8" s="177"/>
      <c r="F8" s="177"/>
    </row>
    <row r="9" spans="2:12" s="176" customFormat="1" x14ac:dyDescent="0.2">
      <c r="B9" s="177"/>
      <c r="C9" s="177"/>
      <c r="D9" s="177"/>
      <c r="E9" s="177"/>
      <c r="F9" s="177"/>
    </row>
    <row r="10" spans="2:12" s="176" customFormat="1" x14ac:dyDescent="0.2">
      <c r="B10" s="177"/>
      <c r="C10" s="178"/>
      <c r="D10" s="178"/>
      <c r="E10" s="177"/>
      <c r="F10" s="177"/>
    </row>
    <row r="11" spans="2:12" s="176" customFormat="1" x14ac:dyDescent="0.2">
      <c r="B11" s="177"/>
      <c r="C11" s="178"/>
      <c r="D11" s="178"/>
      <c r="E11" s="177"/>
      <c r="F11" s="177"/>
    </row>
    <row r="12" spans="2:12" s="176" customFormat="1" x14ac:dyDescent="0.2">
      <c r="B12" s="177"/>
      <c r="C12" s="178"/>
      <c r="D12" s="178"/>
      <c r="E12" s="177"/>
      <c r="F12" s="177"/>
    </row>
    <row r="13" spans="2:12" s="176" customFormat="1" x14ac:dyDescent="0.25">
      <c r="B13" s="179"/>
      <c r="C13" s="180"/>
      <c r="D13" s="181"/>
      <c r="E13" s="179"/>
      <c r="F13" s="180"/>
      <c r="G13" s="182"/>
      <c r="H13" s="183"/>
      <c r="I13" s="181"/>
      <c r="J13" s="184"/>
      <c r="L13" s="185"/>
    </row>
    <row r="14" spans="2:12" x14ac:dyDescent="0.25">
      <c r="B14" s="168" t="s">
        <v>496</v>
      </c>
    </row>
    <row r="15" spans="2:12" x14ac:dyDescent="0.25">
      <c r="B15" s="168" t="s">
        <v>497</v>
      </c>
    </row>
  </sheetData>
  <printOptions horizontalCentered="1" verticalCentered="1"/>
  <pageMargins left="1.1023622047244099" right="0.59055118110236204" top="0.78740157480314998" bottom="0.27559055118110198" header="0.511811023622047" footer="0.15748031496063"/>
  <pageSetup paperSize="9" scale="9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D21"/>
  <sheetViews>
    <sheetView showGridLines="0" view="pageBreakPreview" zoomScale="117" zoomScaleNormal="75" zoomScaleSheetLayoutView="70" workbookViewId="0">
      <selection activeCell="B15" sqref="B15"/>
    </sheetView>
  </sheetViews>
  <sheetFormatPr defaultColWidth="9.28515625" defaultRowHeight="15" x14ac:dyDescent="0.25"/>
  <cols>
    <col min="1" max="1" width="9.28515625" style="186"/>
    <col min="2" max="2" width="62.28515625" style="186" customWidth="1"/>
    <col min="3" max="3" width="24.5703125" style="186" customWidth="1"/>
    <col min="4" max="4" width="26.7109375" style="186" customWidth="1"/>
    <col min="5" max="255" width="9.28515625" style="186"/>
    <col min="256" max="256" width="110.28515625" style="186" customWidth="1"/>
    <col min="257" max="257" width="43.5703125" style="186" customWidth="1"/>
    <col min="258" max="258" width="35.5703125" style="186" customWidth="1"/>
    <col min="259" max="259" width="36" style="186" customWidth="1"/>
    <col min="260" max="260" width="34.7109375" style="186" customWidth="1"/>
    <col min="261" max="511" width="9.28515625" style="186"/>
    <col min="512" max="512" width="110.28515625" style="186" customWidth="1"/>
    <col min="513" max="513" width="43.5703125" style="186" customWidth="1"/>
    <col min="514" max="514" width="35.5703125" style="186" customWidth="1"/>
    <col min="515" max="515" width="36" style="186" customWidth="1"/>
    <col min="516" max="516" width="34.7109375" style="186" customWidth="1"/>
    <col min="517" max="767" width="9.28515625" style="186"/>
    <col min="768" max="768" width="110.28515625" style="186" customWidth="1"/>
    <col min="769" max="769" width="43.5703125" style="186" customWidth="1"/>
    <col min="770" max="770" width="35.5703125" style="186" customWidth="1"/>
    <col min="771" max="771" width="36" style="186" customWidth="1"/>
    <col min="772" max="772" width="34.7109375" style="186" customWidth="1"/>
    <col min="773" max="1023" width="9.28515625" style="186"/>
    <col min="1024" max="1024" width="110.28515625" style="186" customWidth="1"/>
    <col min="1025" max="1025" width="43.5703125" style="186" customWidth="1"/>
    <col min="1026" max="1026" width="35.5703125" style="186" customWidth="1"/>
    <col min="1027" max="1027" width="36" style="186" customWidth="1"/>
    <col min="1028" max="1028" width="34.7109375" style="186" customWidth="1"/>
    <col min="1029" max="1279" width="9.28515625" style="186"/>
    <col min="1280" max="1280" width="110.28515625" style="186" customWidth="1"/>
    <col min="1281" max="1281" width="43.5703125" style="186" customWidth="1"/>
    <col min="1282" max="1282" width="35.5703125" style="186" customWidth="1"/>
    <col min="1283" max="1283" width="36" style="186" customWidth="1"/>
    <col min="1284" max="1284" width="34.7109375" style="186" customWidth="1"/>
    <col min="1285" max="1535" width="9.28515625" style="186"/>
    <col min="1536" max="1536" width="110.28515625" style="186" customWidth="1"/>
    <col min="1537" max="1537" width="43.5703125" style="186" customWidth="1"/>
    <col min="1538" max="1538" width="35.5703125" style="186" customWidth="1"/>
    <col min="1539" max="1539" width="36" style="186" customWidth="1"/>
    <col min="1540" max="1540" width="34.7109375" style="186" customWidth="1"/>
    <col min="1541" max="1791" width="9.28515625" style="186"/>
    <col min="1792" max="1792" width="110.28515625" style="186" customWidth="1"/>
    <col min="1793" max="1793" width="43.5703125" style="186" customWidth="1"/>
    <col min="1794" max="1794" width="35.5703125" style="186" customWidth="1"/>
    <col min="1795" max="1795" width="36" style="186" customWidth="1"/>
    <col min="1796" max="1796" width="34.7109375" style="186" customWidth="1"/>
    <col min="1797" max="2047" width="9.28515625" style="186"/>
    <col min="2048" max="2048" width="110.28515625" style="186" customWidth="1"/>
    <col min="2049" max="2049" width="43.5703125" style="186" customWidth="1"/>
    <col min="2050" max="2050" width="35.5703125" style="186" customWidth="1"/>
    <col min="2051" max="2051" width="36" style="186" customWidth="1"/>
    <col min="2052" max="2052" width="34.7109375" style="186" customWidth="1"/>
    <col min="2053" max="2303" width="9.28515625" style="186"/>
    <col min="2304" max="2304" width="110.28515625" style="186" customWidth="1"/>
    <col min="2305" max="2305" width="43.5703125" style="186" customWidth="1"/>
    <col min="2306" max="2306" width="35.5703125" style="186" customWidth="1"/>
    <col min="2307" max="2307" width="36" style="186" customWidth="1"/>
    <col min="2308" max="2308" width="34.7109375" style="186" customWidth="1"/>
    <col min="2309" max="2559" width="9.28515625" style="186"/>
    <col min="2560" max="2560" width="110.28515625" style="186" customWidth="1"/>
    <col min="2561" max="2561" width="43.5703125" style="186" customWidth="1"/>
    <col min="2562" max="2562" width="35.5703125" style="186" customWidth="1"/>
    <col min="2563" max="2563" width="36" style="186" customWidth="1"/>
    <col min="2564" max="2564" width="34.7109375" style="186" customWidth="1"/>
    <col min="2565" max="2815" width="9.28515625" style="186"/>
    <col min="2816" max="2816" width="110.28515625" style="186" customWidth="1"/>
    <col min="2817" max="2817" width="43.5703125" style="186" customWidth="1"/>
    <col min="2818" max="2818" width="35.5703125" style="186" customWidth="1"/>
    <col min="2819" max="2819" width="36" style="186" customWidth="1"/>
    <col min="2820" max="2820" width="34.7109375" style="186" customWidth="1"/>
    <col min="2821" max="3071" width="9.28515625" style="186"/>
    <col min="3072" max="3072" width="110.28515625" style="186" customWidth="1"/>
    <col min="3073" max="3073" width="43.5703125" style="186" customWidth="1"/>
    <col min="3074" max="3074" width="35.5703125" style="186" customWidth="1"/>
    <col min="3075" max="3075" width="36" style="186" customWidth="1"/>
    <col min="3076" max="3076" width="34.7109375" style="186" customWidth="1"/>
    <col min="3077" max="3327" width="9.28515625" style="186"/>
    <col min="3328" max="3328" width="110.28515625" style="186" customWidth="1"/>
    <col min="3329" max="3329" width="43.5703125" style="186" customWidth="1"/>
    <col min="3330" max="3330" width="35.5703125" style="186" customWidth="1"/>
    <col min="3331" max="3331" width="36" style="186" customWidth="1"/>
    <col min="3332" max="3332" width="34.7109375" style="186" customWidth="1"/>
    <col min="3333" max="3583" width="9.28515625" style="186"/>
    <col min="3584" max="3584" width="110.28515625" style="186" customWidth="1"/>
    <col min="3585" max="3585" width="43.5703125" style="186" customWidth="1"/>
    <col min="3586" max="3586" width="35.5703125" style="186" customWidth="1"/>
    <col min="3587" max="3587" width="36" style="186" customWidth="1"/>
    <col min="3588" max="3588" width="34.7109375" style="186" customWidth="1"/>
    <col min="3589" max="3839" width="9.28515625" style="186"/>
    <col min="3840" max="3840" width="110.28515625" style="186" customWidth="1"/>
    <col min="3841" max="3841" width="43.5703125" style="186" customWidth="1"/>
    <col min="3842" max="3842" width="35.5703125" style="186" customWidth="1"/>
    <col min="3843" max="3843" width="36" style="186" customWidth="1"/>
    <col min="3844" max="3844" width="34.7109375" style="186" customWidth="1"/>
    <col min="3845" max="4095" width="9.28515625" style="186"/>
    <col min="4096" max="4096" width="110.28515625" style="186" customWidth="1"/>
    <col min="4097" max="4097" width="43.5703125" style="186" customWidth="1"/>
    <col min="4098" max="4098" width="35.5703125" style="186" customWidth="1"/>
    <col min="4099" max="4099" width="36" style="186" customWidth="1"/>
    <col min="4100" max="4100" width="34.7109375" style="186" customWidth="1"/>
    <col min="4101" max="4351" width="9.28515625" style="186"/>
    <col min="4352" max="4352" width="110.28515625" style="186" customWidth="1"/>
    <col min="4353" max="4353" width="43.5703125" style="186" customWidth="1"/>
    <col min="4354" max="4354" width="35.5703125" style="186" customWidth="1"/>
    <col min="4355" max="4355" width="36" style="186" customWidth="1"/>
    <col min="4356" max="4356" width="34.7109375" style="186" customWidth="1"/>
    <col min="4357" max="4607" width="9.28515625" style="186"/>
    <col min="4608" max="4608" width="110.28515625" style="186" customWidth="1"/>
    <col min="4609" max="4609" width="43.5703125" style="186" customWidth="1"/>
    <col min="4610" max="4610" width="35.5703125" style="186" customWidth="1"/>
    <col min="4611" max="4611" width="36" style="186" customWidth="1"/>
    <col min="4612" max="4612" width="34.7109375" style="186" customWidth="1"/>
    <col min="4613" max="4863" width="9.28515625" style="186"/>
    <col min="4864" max="4864" width="110.28515625" style="186" customWidth="1"/>
    <col min="4865" max="4865" width="43.5703125" style="186" customWidth="1"/>
    <col min="4866" max="4866" width="35.5703125" style="186" customWidth="1"/>
    <col min="4867" max="4867" width="36" style="186" customWidth="1"/>
    <col min="4868" max="4868" width="34.7109375" style="186" customWidth="1"/>
    <col min="4869" max="5119" width="9.28515625" style="186"/>
    <col min="5120" max="5120" width="110.28515625" style="186" customWidth="1"/>
    <col min="5121" max="5121" width="43.5703125" style="186" customWidth="1"/>
    <col min="5122" max="5122" width="35.5703125" style="186" customWidth="1"/>
    <col min="5123" max="5123" width="36" style="186" customWidth="1"/>
    <col min="5124" max="5124" width="34.7109375" style="186" customWidth="1"/>
    <col min="5125" max="5375" width="9.28515625" style="186"/>
    <col min="5376" max="5376" width="110.28515625" style="186" customWidth="1"/>
    <col min="5377" max="5377" width="43.5703125" style="186" customWidth="1"/>
    <col min="5378" max="5378" width="35.5703125" style="186" customWidth="1"/>
    <col min="5379" max="5379" width="36" style="186" customWidth="1"/>
    <col min="5380" max="5380" width="34.7109375" style="186" customWidth="1"/>
    <col min="5381" max="5631" width="9.28515625" style="186"/>
    <col min="5632" max="5632" width="110.28515625" style="186" customWidth="1"/>
    <col min="5633" max="5633" width="43.5703125" style="186" customWidth="1"/>
    <col min="5634" max="5634" width="35.5703125" style="186" customWidth="1"/>
    <col min="5635" max="5635" width="36" style="186" customWidth="1"/>
    <col min="5636" max="5636" width="34.7109375" style="186" customWidth="1"/>
    <col min="5637" max="5887" width="9.28515625" style="186"/>
    <col min="5888" max="5888" width="110.28515625" style="186" customWidth="1"/>
    <col min="5889" max="5889" width="43.5703125" style="186" customWidth="1"/>
    <col min="5890" max="5890" width="35.5703125" style="186" customWidth="1"/>
    <col min="5891" max="5891" width="36" style="186" customWidth="1"/>
    <col min="5892" max="5892" width="34.7109375" style="186" customWidth="1"/>
    <col min="5893" max="6143" width="9.28515625" style="186"/>
    <col min="6144" max="6144" width="110.28515625" style="186" customWidth="1"/>
    <col min="6145" max="6145" width="43.5703125" style="186" customWidth="1"/>
    <col min="6146" max="6146" width="35.5703125" style="186" customWidth="1"/>
    <col min="6147" max="6147" width="36" style="186" customWidth="1"/>
    <col min="6148" max="6148" width="34.7109375" style="186" customWidth="1"/>
    <col min="6149" max="6399" width="9.28515625" style="186"/>
    <col min="6400" max="6400" width="110.28515625" style="186" customWidth="1"/>
    <col min="6401" max="6401" width="43.5703125" style="186" customWidth="1"/>
    <col min="6402" max="6402" width="35.5703125" style="186" customWidth="1"/>
    <col min="6403" max="6403" width="36" style="186" customWidth="1"/>
    <col min="6404" max="6404" width="34.7109375" style="186" customWidth="1"/>
    <col min="6405" max="6655" width="9.28515625" style="186"/>
    <col min="6656" max="6656" width="110.28515625" style="186" customWidth="1"/>
    <col min="6657" max="6657" width="43.5703125" style="186" customWidth="1"/>
    <col min="6658" max="6658" width="35.5703125" style="186" customWidth="1"/>
    <col min="6659" max="6659" width="36" style="186" customWidth="1"/>
    <col min="6660" max="6660" width="34.7109375" style="186" customWidth="1"/>
    <col min="6661" max="6911" width="9.28515625" style="186"/>
    <col min="6912" max="6912" width="110.28515625" style="186" customWidth="1"/>
    <col min="6913" max="6913" width="43.5703125" style="186" customWidth="1"/>
    <col min="6914" max="6914" width="35.5703125" style="186" customWidth="1"/>
    <col min="6915" max="6915" width="36" style="186" customWidth="1"/>
    <col min="6916" max="6916" width="34.7109375" style="186" customWidth="1"/>
    <col min="6917" max="7167" width="9.28515625" style="186"/>
    <col min="7168" max="7168" width="110.28515625" style="186" customWidth="1"/>
    <col min="7169" max="7169" width="43.5703125" style="186" customWidth="1"/>
    <col min="7170" max="7170" width="35.5703125" style="186" customWidth="1"/>
    <col min="7171" max="7171" width="36" style="186" customWidth="1"/>
    <col min="7172" max="7172" width="34.7109375" style="186" customWidth="1"/>
    <col min="7173" max="7423" width="9.28515625" style="186"/>
    <col min="7424" max="7424" width="110.28515625" style="186" customWidth="1"/>
    <col min="7425" max="7425" width="43.5703125" style="186" customWidth="1"/>
    <col min="7426" max="7426" width="35.5703125" style="186" customWidth="1"/>
    <col min="7427" max="7427" width="36" style="186" customWidth="1"/>
    <col min="7428" max="7428" width="34.7109375" style="186" customWidth="1"/>
    <col min="7429" max="7679" width="9.28515625" style="186"/>
    <col min="7680" max="7680" width="110.28515625" style="186" customWidth="1"/>
    <col min="7681" max="7681" width="43.5703125" style="186" customWidth="1"/>
    <col min="7682" max="7682" width="35.5703125" style="186" customWidth="1"/>
    <col min="7683" max="7683" width="36" style="186" customWidth="1"/>
    <col min="7684" max="7684" width="34.7109375" style="186" customWidth="1"/>
    <col min="7685" max="7935" width="9.28515625" style="186"/>
    <col min="7936" max="7936" width="110.28515625" style="186" customWidth="1"/>
    <col min="7937" max="7937" width="43.5703125" style="186" customWidth="1"/>
    <col min="7938" max="7938" width="35.5703125" style="186" customWidth="1"/>
    <col min="7939" max="7939" width="36" style="186" customWidth="1"/>
    <col min="7940" max="7940" width="34.7109375" style="186" customWidth="1"/>
    <col min="7941" max="8191" width="9.28515625" style="186"/>
    <col min="8192" max="8192" width="110.28515625" style="186" customWidth="1"/>
    <col min="8193" max="8193" width="43.5703125" style="186" customWidth="1"/>
    <col min="8194" max="8194" width="35.5703125" style="186" customWidth="1"/>
    <col min="8195" max="8195" width="36" style="186" customWidth="1"/>
    <col min="8196" max="8196" width="34.7109375" style="186" customWidth="1"/>
    <col min="8197" max="8447" width="9.28515625" style="186"/>
    <col min="8448" max="8448" width="110.28515625" style="186" customWidth="1"/>
    <col min="8449" max="8449" width="43.5703125" style="186" customWidth="1"/>
    <col min="8450" max="8450" width="35.5703125" style="186" customWidth="1"/>
    <col min="8451" max="8451" width="36" style="186" customWidth="1"/>
    <col min="8452" max="8452" width="34.7109375" style="186" customWidth="1"/>
    <col min="8453" max="8703" width="9.28515625" style="186"/>
    <col min="8704" max="8704" width="110.28515625" style="186" customWidth="1"/>
    <col min="8705" max="8705" width="43.5703125" style="186" customWidth="1"/>
    <col min="8706" max="8706" width="35.5703125" style="186" customWidth="1"/>
    <col min="8707" max="8707" width="36" style="186" customWidth="1"/>
    <col min="8708" max="8708" width="34.7109375" style="186" customWidth="1"/>
    <col min="8709" max="8959" width="9.28515625" style="186"/>
    <col min="8960" max="8960" width="110.28515625" style="186" customWidth="1"/>
    <col min="8961" max="8961" width="43.5703125" style="186" customWidth="1"/>
    <col min="8962" max="8962" width="35.5703125" style="186" customWidth="1"/>
    <col min="8963" max="8963" width="36" style="186" customWidth="1"/>
    <col min="8964" max="8964" width="34.7109375" style="186" customWidth="1"/>
    <col min="8965" max="9215" width="9.28515625" style="186"/>
    <col min="9216" max="9216" width="110.28515625" style="186" customWidth="1"/>
    <col min="9217" max="9217" width="43.5703125" style="186" customWidth="1"/>
    <col min="9218" max="9218" width="35.5703125" style="186" customWidth="1"/>
    <col min="9219" max="9219" width="36" style="186" customWidth="1"/>
    <col min="9220" max="9220" width="34.7109375" style="186" customWidth="1"/>
    <col min="9221" max="9471" width="9.28515625" style="186"/>
    <col min="9472" max="9472" width="110.28515625" style="186" customWidth="1"/>
    <col min="9473" max="9473" width="43.5703125" style="186" customWidth="1"/>
    <col min="9474" max="9474" width="35.5703125" style="186" customWidth="1"/>
    <col min="9475" max="9475" width="36" style="186" customWidth="1"/>
    <col min="9476" max="9476" width="34.7109375" style="186" customWidth="1"/>
    <col min="9477" max="9727" width="9.28515625" style="186"/>
    <col min="9728" max="9728" width="110.28515625" style="186" customWidth="1"/>
    <col min="9729" max="9729" width="43.5703125" style="186" customWidth="1"/>
    <col min="9730" max="9730" width="35.5703125" style="186" customWidth="1"/>
    <col min="9731" max="9731" width="36" style="186" customWidth="1"/>
    <col min="9732" max="9732" width="34.7109375" style="186" customWidth="1"/>
    <col min="9733" max="9983" width="9.28515625" style="186"/>
    <col min="9984" max="9984" width="110.28515625" style="186" customWidth="1"/>
    <col min="9985" max="9985" width="43.5703125" style="186" customWidth="1"/>
    <col min="9986" max="9986" width="35.5703125" style="186" customWidth="1"/>
    <col min="9987" max="9987" width="36" style="186" customWidth="1"/>
    <col min="9988" max="9988" width="34.7109375" style="186" customWidth="1"/>
    <col min="9989" max="10239" width="9.28515625" style="186"/>
    <col min="10240" max="10240" width="110.28515625" style="186" customWidth="1"/>
    <col min="10241" max="10241" width="43.5703125" style="186" customWidth="1"/>
    <col min="10242" max="10242" width="35.5703125" style="186" customWidth="1"/>
    <col min="10243" max="10243" width="36" style="186" customWidth="1"/>
    <col min="10244" max="10244" width="34.7109375" style="186" customWidth="1"/>
    <col min="10245" max="10495" width="9.28515625" style="186"/>
    <col min="10496" max="10496" width="110.28515625" style="186" customWidth="1"/>
    <col min="10497" max="10497" width="43.5703125" style="186" customWidth="1"/>
    <col min="10498" max="10498" width="35.5703125" style="186" customWidth="1"/>
    <col min="10499" max="10499" width="36" style="186" customWidth="1"/>
    <col min="10500" max="10500" width="34.7109375" style="186" customWidth="1"/>
    <col min="10501" max="10751" width="9.28515625" style="186"/>
    <col min="10752" max="10752" width="110.28515625" style="186" customWidth="1"/>
    <col min="10753" max="10753" width="43.5703125" style="186" customWidth="1"/>
    <col min="10754" max="10754" width="35.5703125" style="186" customWidth="1"/>
    <col min="10755" max="10755" width="36" style="186" customWidth="1"/>
    <col min="10756" max="10756" width="34.7109375" style="186" customWidth="1"/>
    <col min="10757" max="11007" width="9.28515625" style="186"/>
    <col min="11008" max="11008" width="110.28515625" style="186" customWidth="1"/>
    <col min="11009" max="11009" width="43.5703125" style="186" customWidth="1"/>
    <col min="11010" max="11010" width="35.5703125" style="186" customWidth="1"/>
    <col min="11011" max="11011" width="36" style="186" customWidth="1"/>
    <col min="11012" max="11012" width="34.7109375" style="186" customWidth="1"/>
    <col min="11013" max="11263" width="9.28515625" style="186"/>
    <col min="11264" max="11264" width="110.28515625" style="186" customWidth="1"/>
    <col min="11265" max="11265" width="43.5703125" style="186" customWidth="1"/>
    <col min="11266" max="11266" width="35.5703125" style="186" customWidth="1"/>
    <col min="11267" max="11267" width="36" style="186" customWidth="1"/>
    <col min="11268" max="11268" width="34.7109375" style="186" customWidth="1"/>
    <col min="11269" max="11519" width="9.28515625" style="186"/>
    <col min="11520" max="11520" width="110.28515625" style="186" customWidth="1"/>
    <col min="11521" max="11521" width="43.5703125" style="186" customWidth="1"/>
    <col min="11522" max="11522" width="35.5703125" style="186" customWidth="1"/>
    <col min="11523" max="11523" width="36" style="186" customWidth="1"/>
    <col min="11524" max="11524" width="34.7109375" style="186" customWidth="1"/>
    <col min="11525" max="11775" width="9.28515625" style="186"/>
    <col min="11776" max="11776" width="110.28515625" style="186" customWidth="1"/>
    <col min="11777" max="11777" width="43.5703125" style="186" customWidth="1"/>
    <col min="11778" max="11778" width="35.5703125" style="186" customWidth="1"/>
    <col min="11779" max="11779" width="36" style="186" customWidth="1"/>
    <col min="11780" max="11780" width="34.7109375" style="186" customWidth="1"/>
    <col min="11781" max="12031" width="9.28515625" style="186"/>
    <col min="12032" max="12032" width="110.28515625" style="186" customWidth="1"/>
    <col min="12033" max="12033" width="43.5703125" style="186" customWidth="1"/>
    <col min="12034" max="12034" width="35.5703125" style="186" customWidth="1"/>
    <col min="12035" max="12035" width="36" style="186" customWidth="1"/>
    <col min="12036" max="12036" width="34.7109375" style="186" customWidth="1"/>
    <col min="12037" max="12287" width="9.28515625" style="186"/>
    <col min="12288" max="12288" width="110.28515625" style="186" customWidth="1"/>
    <col min="12289" max="12289" width="43.5703125" style="186" customWidth="1"/>
    <col min="12290" max="12290" width="35.5703125" style="186" customWidth="1"/>
    <col min="12291" max="12291" width="36" style="186" customWidth="1"/>
    <col min="12292" max="12292" width="34.7109375" style="186" customWidth="1"/>
    <col min="12293" max="12543" width="9.28515625" style="186"/>
    <col min="12544" max="12544" width="110.28515625" style="186" customWidth="1"/>
    <col min="12545" max="12545" width="43.5703125" style="186" customWidth="1"/>
    <col min="12546" max="12546" width="35.5703125" style="186" customWidth="1"/>
    <col min="12547" max="12547" width="36" style="186" customWidth="1"/>
    <col min="12548" max="12548" width="34.7109375" style="186" customWidth="1"/>
    <col min="12549" max="12799" width="9.28515625" style="186"/>
    <col min="12800" max="12800" width="110.28515625" style="186" customWidth="1"/>
    <col min="12801" max="12801" width="43.5703125" style="186" customWidth="1"/>
    <col min="12802" max="12802" width="35.5703125" style="186" customWidth="1"/>
    <col min="12803" max="12803" width="36" style="186" customWidth="1"/>
    <col min="12804" max="12804" width="34.7109375" style="186" customWidth="1"/>
    <col min="12805" max="13055" width="9.28515625" style="186"/>
    <col min="13056" max="13056" width="110.28515625" style="186" customWidth="1"/>
    <col min="13057" max="13057" width="43.5703125" style="186" customWidth="1"/>
    <col min="13058" max="13058" width="35.5703125" style="186" customWidth="1"/>
    <col min="13059" max="13059" width="36" style="186" customWidth="1"/>
    <col min="13060" max="13060" width="34.7109375" style="186" customWidth="1"/>
    <col min="13061" max="13311" width="9.28515625" style="186"/>
    <col min="13312" max="13312" width="110.28515625" style="186" customWidth="1"/>
    <col min="13313" max="13313" width="43.5703125" style="186" customWidth="1"/>
    <col min="13314" max="13314" width="35.5703125" style="186" customWidth="1"/>
    <col min="13315" max="13315" width="36" style="186" customWidth="1"/>
    <col min="13316" max="13316" width="34.7109375" style="186" customWidth="1"/>
    <col min="13317" max="13567" width="9.28515625" style="186"/>
    <col min="13568" max="13568" width="110.28515625" style="186" customWidth="1"/>
    <col min="13569" max="13569" width="43.5703125" style="186" customWidth="1"/>
    <col min="13570" max="13570" width="35.5703125" style="186" customWidth="1"/>
    <col min="13571" max="13571" width="36" style="186" customWidth="1"/>
    <col min="13572" max="13572" width="34.7109375" style="186" customWidth="1"/>
    <col min="13573" max="13823" width="9.28515625" style="186"/>
    <col min="13824" max="13824" width="110.28515625" style="186" customWidth="1"/>
    <col min="13825" max="13825" width="43.5703125" style="186" customWidth="1"/>
    <col min="13826" max="13826" width="35.5703125" style="186" customWidth="1"/>
    <col min="13827" max="13827" width="36" style="186" customWidth="1"/>
    <col min="13828" max="13828" width="34.7109375" style="186" customWidth="1"/>
    <col min="13829" max="14079" width="9.28515625" style="186"/>
    <col min="14080" max="14080" width="110.28515625" style="186" customWidth="1"/>
    <col min="14081" max="14081" width="43.5703125" style="186" customWidth="1"/>
    <col min="14082" max="14082" width="35.5703125" style="186" customWidth="1"/>
    <col min="14083" max="14083" width="36" style="186" customWidth="1"/>
    <col min="14084" max="14084" width="34.7109375" style="186" customWidth="1"/>
    <col min="14085" max="14335" width="9.28515625" style="186"/>
    <col min="14336" max="14336" width="110.28515625" style="186" customWidth="1"/>
    <col min="14337" max="14337" width="43.5703125" style="186" customWidth="1"/>
    <col min="14338" max="14338" width="35.5703125" style="186" customWidth="1"/>
    <col min="14339" max="14339" width="36" style="186" customWidth="1"/>
    <col min="14340" max="14340" width="34.7109375" style="186" customWidth="1"/>
    <col min="14341" max="14591" width="9.28515625" style="186"/>
    <col min="14592" max="14592" width="110.28515625" style="186" customWidth="1"/>
    <col min="14593" max="14593" width="43.5703125" style="186" customWidth="1"/>
    <col min="14594" max="14594" width="35.5703125" style="186" customWidth="1"/>
    <col min="14595" max="14595" width="36" style="186" customWidth="1"/>
    <col min="14596" max="14596" width="34.7109375" style="186" customWidth="1"/>
    <col min="14597" max="14847" width="9.28515625" style="186"/>
    <col min="14848" max="14848" width="110.28515625" style="186" customWidth="1"/>
    <col min="14849" max="14849" width="43.5703125" style="186" customWidth="1"/>
    <col min="14850" max="14850" width="35.5703125" style="186" customWidth="1"/>
    <col min="14851" max="14851" width="36" style="186" customWidth="1"/>
    <col min="14852" max="14852" width="34.7109375" style="186" customWidth="1"/>
    <col min="14853" max="15103" width="9.28515625" style="186"/>
    <col min="15104" max="15104" width="110.28515625" style="186" customWidth="1"/>
    <col min="15105" max="15105" width="43.5703125" style="186" customWidth="1"/>
    <col min="15106" max="15106" width="35.5703125" style="186" customWidth="1"/>
    <col min="15107" max="15107" width="36" style="186" customWidth="1"/>
    <col min="15108" max="15108" width="34.7109375" style="186" customWidth="1"/>
    <col min="15109" max="15359" width="9.28515625" style="186"/>
    <col min="15360" max="15360" width="110.28515625" style="186" customWidth="1"/>
    <col min="15361" max="15361" width="43.5703125" style="186" customWidth="1"/>
    <col min="15362" max="15362" width="35.5703125" style="186" customWidth="1"/>
    <col min="15363" max="15363" width="36" style="186" customWidth="1"/>
    <col min="15364" max="15364" width="34.7109375" style="186" customWidth="1"/>
    <col min="15365" max="15615" width="9.28515625" style="186"/>
    <col min="15616" max="15616" width="110.28515625" style="186" customWidth="1"/>
    <col min="15617" max="15617" width="43.5703125" style="186" customWidth="1"/>
    <col min="15618" max="15618" width="35.5703125" style="186" customWidth="1"/>
    <col min="15619" max="15619" width="36" style="186" customWidth="1"/>
    <col min="15620" max="15620" width="34.7109375" style="186" customWidth="1"/>
    <col min="15621" max="15871" width="9.28515625" style="186"/>
    <col min="15872" max="15872" width="110.28515625" style="186" customWidth="1"/>
    <col min="15873" max="15873" width="43.5703125" style="186" customWidth="1"/>
    <col min="15874" max="15874" width="35.5703125" style="186" customWidth="1"/>
    <col min="15875" max="15875" width="36" style="186" customWidth="1"/>
    <col min="15876" max="15876" width="34.7109375" style="186" customWidth="1"/>
    <col min="15877" max="16127" width="9.28515625" style="186"/>
    <col min="16128" max="16128" width="110.28515625" style="186" customWidth="1"/>
    <col min="16129" max="16129" width="43.5703125" style="186" customWidth="1"/>
    <col min="16130" max="16130" width="35.5703125" style="186" customWidth="1"/>
    <col min="16131" max="16131" width="36" style="186" customWidth="1"/>
    <col min="16132" max="16132" width="34.7109375" style="186" customWidth="1"/>
    <col min="16133" max="16384" width="9.28515625" style="186"/>
  </cols>
  <sheetData>
    <row r="2" spans="2:4" x14ac:dyDescent="0.25">
      <c r="B2" s="207"/>
      <c r="C2" s="298" t="s">
        <v>128</v>
      </c>
      <c r="D2" s="207"/>
    </row>
    <row r="3" spans="2:4" x14ac:dyDescent="0.25">
      <c r="B3" s="303"/>
      <c r="C3" s="302" t="s">
        <v>491</v>
      </c>
      <c r="D3" s="303"/>
    </row>
    <row r="4" spans="2:4" x14ac:dyDescent="0.25">
      <c r="B4" s="303"/>
      <c r="C4" s="302" t="s">
        <v>498</v>
      </c>
      <c r="D4" s="303"/>
    </row>
    <row r="5" spans="2:4" x14ac:dyDescent="0.25">
      <c r="B5" s="207"/>
      <c r="C5" s="302"/>
      <c r="D5" s="283" t="s">
        <v>69</v>
      </c>
    </row>
    <row r="6" spans="2:4" s="187" customFormat="1" ht="61.5" customHeight="1" x14ac:dyDescent="0.2">
      <c r="B6" s="397" t="s">
        <v>70</v>
      </c>
      <c r="C6" s="398" t="s">
        <v>499</v>
      </c>
      <c r="D6" s="398" t="s">
        <v>500</v>
      </c>
    </row>
    <row r="7" spans="2:4" x14ac:dyDescent="0.25">
      <c r="B7" s="399" t="s">
        <v>501</v>
      </c>
      <c r="C7" s="201"/>
      <c r="D7" s="201"/>
    </row>
    <row r="8" spans="2:4" x14ac:dyDescent="0.25">
      <c r="B8" s="400" t="s">
        <v>502</v>
      </c>
      <c r="C8" s="202"/>
      <c r="D8" s="202"/>
    </row>
    <row r="9" spans="2:4" x14ac:dyDescent="0.25">
      <c r="B9" s="400" t="s">
        <v>503</v>
      </c>
      <c r="C9" s="202"/>
      <c r="D9" s="202"/>
    </row>
    <row r="10" spans="2:4" x14ac:dyDescent="0.25">
      <c r="B10" s="400" t="s">
        <v>190</v>
      </c>
      <c r="C10" s="202"/>
      <c r="D10" s="202"/>
    </row>
    <row r="11" spans="2:4" x14ac:dyDescent="0.25">
      <c r="B11" s="401" t="s">
        <v>504</v>
      </c>
      <c r="C11" s="202"/>
      <c r="D11" s="202"/>
    </row>
    <row r="12" spans="2:4" x14ac:dyDescent="0.25">
      <c r="B12" s="400"/>
      <c r="C12" s="201"/>
      <c r="D12" s="201"/>
    </row>
    <row r="13" spans="2:4" x14ac:dyDescent="0.25">
      <c r="B13" s="399" t="s">
        <v>505</v>
      </c>
      <c r="C13" s="201"/>
      <c r="D13" s="201"/>
    </row>
    <row r="14" spans="2:4" x14ac:dyDescent="0.25">
      <c r="B14" s="400" t="s">
        <v>502</v>
      </c>
      <c r="C14" s="202"/>
      <c r="D14" s="202"/>
    </row>
    <row r="15" spans="2:4" x14ac:dyDescent="0.25">
      <c r="B15" s="400" t="s">
        <v>503</v>
      </c>
      <c r="C15" s="202"/>
      <c r="D15" s="202"/>
    </row>
    <row r="16" spans="2:4" x14ac:dyDescent="0.25">
      <c r="B16" s="400" t="s">
        <v>190</v>
      </c>
      <c r="C16" s="202"/>
      <c r="D16" s="202"/>
    </row>
    <row r="17" spans="2:4" x14ac:dyDescent="0.25">
      <c r="B17" s="401" t="s">
        <v>506</v>
      </c>
      <c r="C17" s="202"/>
      <c r="D17" s="202"/>
    </row>
    <row r="18" spans="2:4" x14ac:dyDescent="0.25">
      <c r="B18" s="400"/>
      <c r="C18" s="201"/>
      <c r="D18" s="201"/>
    </row>
    <row r="19" spans="2:4" x14ac:dyDescent="0.25">
      <c r="B19" s="401" t="s">
        <v>507</v>
      </c>
      <c r="C19" s="201"/>
      <c r="D19" s="201"/>
    </row>
    <row r="21" spans="2:4" x14ac:dyDescent="0.25">
      <c r="B21" s="168" t="s">
        <v>496</v>
      </c>
    </row>
  </sheetData>
  <printOptions horizontalCentered="1"/>
  <pageMargins left="1.14173228346457" right="0.35433070866141703" top="1.0629921259842501" bottom="0.98425196850393704" header="0.31496062992126" footer="0.31496062992126"/>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L37"/>
  <sheetViews>
    <sheetView showGridLines="0" view="pageBreakPreview" zoomScale="60" zoomScaleNormal="60" workbookViewId="0">
      <selection activeCell="B15" sqref="B15"/>
    </sheetView>
  </sheetViews>
  <sheetFormatPr defaultColWidth="9.28515625" defaultRowHeight="15" x14ac:dyDescent="0.25"/>
  <cols>
    <col min="1" max="1" width="14.5703125" style="168" customWidth="1"/>
    <col min="2" max="2" width="14.42578125" style="192" customWidth="1"/>
    <col min="3" max="3" width="58.28515625" style="193" customWidth="1"/>
    <col min="4" max="6" width="15.28515625" style="168" customWidth="1"/>
    <col min="7" max="7" width="24.28515625" style="168" customWidth="1"/>
    <col min="8" max="8" width="15.28515625" style="168" customWidth="1"/>
    <col min="9" max="9" width="16.28515625" style="168" customWidth="1"/>
    <col min="10" max="10" width="15.28515625" style="168" customWidth="1"/>
    <col min="11" max="11" width="18.7109375" style="184" customWidth="1"/>
    <col min="12" max="12" width="15.28515625" style="194" customWidth="1"/>
    <col min="13" max="13" width="19.42578125" style="168" customWidth="1"/>
    <col min="14" max="250" width="9.28515625" style="168"/>
    <col min="251" max="251" width="14.5703125" style="168" customWidth="1"/>
    <col min="252" max="252" width="14.42578125" style="168" customWidth="1"/>
    <col min="253" max="253" width="58.28515625" style="168" customWidth="1"/>
    <col min="254" max="254" width="30.42578125" style="168" customWidth="1"/>
    <col min="255" max="255" width="27.28515625" style="168" customWidth="1"/>
    <col min="256" max="256" width="30.7109375" style="168" customWidth="1"/>
    <col min="257" max="257" width="24.7109375" style="168" customWidth="1"/>
    <col min="258" max="258" width="27.28515625" style="168" customWidth="1"/>
    <col min="259" max="259" width="32" style="168" customWidth="1"/>
    <col min="260" max="260" width="25.5703125" style="168" customWidth="1"/>
    <col min="261" max="261" width="27.28515625" style="168" customWidth="1"/>
    <col min="262" max="262" width="31.42578125" style="168" customWidth="1"/>
    <col min="263" max="263" width="30.5703125" style="168" customWidth="1"/>
    <col min="264" max="264" width="27.28515625" style="168" customWidth="1"/>
    <col min="265" max="265" width="32.5703125" style="168" customWidth="1"/>
    <col min="266" max="266" width="30.42578125" style="168" customWidth="1"/>
    <col min="267" max="267" width="24.28515625" style="168" customWidth="1"/>
    <col min="268" max="268" width="28" style="168" customWidth="1"/>
    <col min="269" max="269" width="19.42578125" style="168" customWidth="1"/>
    <col min="270" max="506" width="9.28515625" style="168"/>
    <col min="507" max="507" width="14.5703125" style="168" customWidth="1"/>
    <col min="508" max="508" width="14.42578125" style="168" customWidth="1"/>
    <col min="509" max="509" width="58.28515625" style="168" customWidth="1"/>
    <col min="510" max="510" width="30.42578125" style="168" customWidth="1"/>
    <col min="511" max="511" width="27.28515625" style="168" customWidth="1"/>
    <col min="512" max="512" width="30.7109375" style="168" customWidth="1"/>
    <col min="513" max="513" width="24.7109375" style="168" customWidth="1"/>
    <col min="514" max="514" width="27.28515625" style="168" customWidth="1"/>
    <col min="515" max="515" width="32" style="168" customWidth="1"/>
    <col min="516" max="516" width="25.5703125" style="168" customWidth="1"/>
    <col min="517" max="517" width="27.28515625" style="168" customWidth="1"/>
    <col min="518" max="518" width="31.42578125" style="168" customWidth="1"/>
    <col min="519" max="519" width="30.5703125" style="168" customWidth="1"/>
    <col min="520" max="520" width="27.28515625" style="168" customWidth="1"/>
    <col min="521" max="521" width="32.5703125" style="168" customWidth="1"/>
    <col min="522" max="522" width="30.42578125" style="168" customWidth="1"/>
    <col min="523" max="523" width="24.28515625" style="168" customWidth="1"/>
    <col min="524" max="524" width="28" style="168" customWidth="1"/>
    <col min="525" max="525" width="19.42578125" style="168" customWidth="1"/>
    <col min="526" max="762" width="9.28515625" style="168"/>
    <col min="763" max="763" width="14.5703125" style="168" customWidth="1"/>
    <col min="764" max="764" width="14.42578125" style="168" customWidth="1"/>
    <col min="765" max="765" width="58.28515625" style="168" customWidth="1"/>
    <col min="766" max="766" width="30.42578125" style="168" customWidth="1"/>
    <col min="767" max="767" width="27.28515625" style="168" customWidth="1"/>
    <col min="768" max="768" width="30.7109375" style="168" customWidth="1"/>
    <col min="769" max="769" width="24.7109375" style="168" customWidth="1"/>
    <col min="770" max="770" width="27.28515625" style="168" customWidth="1"/>
    <col min="771" max="771" width="32" style="168" customWidth="1"/>
    <col min="772" max="772" width="25.5703125" style="168" customWidth="1"/>
    <col min="773" max="773" width="27.28515625" style="168" customWidth="1"/>
    <col min="774" max="774" width="31.42578125" style="168" customWidth="1"/>
    <col min="775" max="775" width="30.5703125" style="168" customWidth="1"/>
    <col min="776" max="776" width="27.28515625" style="168" customWidth="1"/>
    <col min="777" max="777" width="32.5703125" style="168" customWidth="1"/>
    <col min="778" max="778" width="30.42578125" style="168" customWidth="1"/>
    <col min="779" max="779" width="24.28515625" style="168" customWidth="1"/>
    <col min="780" max="780" width="28" style="168" customWidth="1"/>
    <col min="781" max="781" width="19.42578125" style="168" customWidth="1"/>
    <col min="782" max="1018" width="9.28515625" style="168"/>
    <col min="1019" max="1019" width="14.5703125" style="168" customWidth="1"/>
    <col min="1020" max="1020" width="14.42578125" style="168" customWidth="1"/>
    <col min="1021" max="1021" width="58.28515625" style="168" customWidth="1"/>
    <col min="1022" max="1022" width="30.42578125" style="168" customWidth="1"/>
    <col min="1023" max="1023" width="27.28515625" style="168" customWidth="1"/>
    <col min="1024" max="1024" width="30.7109375" style="168" customWidth="1"/>
    <col min="1025" max="1025" width="24.7109375" style="168" customWidth="1"/>
    <col min="1026" max="1026" width="27.28515625" style="168" customWidth="1"/>
    <col min="1027" max="1027" width="32" style="168" customWidth="1"/>
    <col min="1028" max="1028" width="25.5703125" style="168" customWidth="1"/>
    <col min="1029" max="1029" width="27.28515625" style="168" customWidth="1"/>
    <col min="1030" max="1030" width="31.42578125" style="168" customWidth="1"/>
    <col min="1031" max="1031" width="30.5703125" style="168" customWidth="1"/>
    <col min="1032" max="1032" width="27.28515625" style="168" customWidth="1"/>
    <col min="1033" max="1033" width="32.5703125" style="168" customWidth="1"/>
    <col min="1034" max="1034" width="30.42578125" style="168" customWidth="1"/>
    <col min="1035" max="1035" width="24.28515625" style="168" customWidth="1"/>
    <col min="1036" max="1036" width="28" style="168" customWidth="1"/>
    <col min="1037" max="1037" width="19.42578125" style="168" customWidth="1"/>
    <col min="1038" max="1274" width="9.28515625" style="168"/>
    <col min="1275" max="1275" width="14.5703125" style="168" customWidth="1"/>
    <col min="1276" max="1276" width="14.42578125" style="168" customWidth="1"/>
    <col min="1277" max="1277" width="58.28515625" style="168" customWidth="1"/>
    <col min="1278" max="1278" width="30.42578125" style="168" customWidth="1"/>
    <col min="1279" max="1279" width="27.28515625" style="168" customWidth="1"/>
    <col min="1280" max="1280" width="30.7109375" style="168" customWidth="1"/>
    <col min="1281" max="1281" width="24.7109375" style="168" customWidth="1"/>
    <col min="1282" max="1282" width="27.28515625" style="168" customWidth="1"/>
    <col min="1283" max="1283" width="32" style="168" customWidth="1"/>
    <col min="1284" max="1284" width="25.5703125" style="168" customWidth="1"/>
    <col min="1285" max="1285" width="27.28515625" style="168" customWidth="1"/>
    <col min="1286" max="1286" width="31.42578125" style="168" customWidth="1"/>
    <col min="1287" max="1287" width="30.5703125" style="168" customWidth="1"/>
    <col min="1288" max="1288" width="27.28515625" style="168" customWidth="1"/>
    <col min="1289" max="1289" width="32.5703125" style="168" customWidth="1"/>
    <col min="1290" max="1290" width="30.42578125" style="168" customWidth="1"/>
    <col min="1291" max="1291" width="24.28515625" style="168" customWidth="1"/>
    <col min="1292" max="1292" width="28" style="168" customWidth="1"/>
    <col min="1293" max="1293" width="19.42578125" style="168" customWidth="1"/>
    <col min="1294" max="1530" width="9.28515625" style="168"/>
    <col min="1531" max="1531" width="14.5703125" style="168" customWidth="1"/>
    <col min="1532" max="1532" width="14.42578125" style="168" customWidth="1"/>
    <col min="1533" max="1533" width="58.28515625" style="168" customWidth="1"/>
    <col min="1534" max="1534" width="30.42578125" style="168" customWidth="1"/>
    <col min="1535" max="1535" width="27.28515625" style="168" customWidth="1"/>
    <col min="1536" max="1536" width="30.7109375" style="168" customWidth="1"/>
    <col min="1537" max="1537" width="24.7109375" style="168" customWidth="1"/>
    <col min="1538" max="1538" width="27.28515625" style="168" customWidth="1"/>
    <col min="1539" max="1539" width="32" style="168" customWidth="1"/>
    <col min="1540" max="1540" width="25.5703125" style="168" customWidth="1"/>
    <col min="1541" max="1541" width="27.28515625" style="168" customWidth="1"/>
    <col min="1542" max="1542" width="31.42578125" style="168" customWidth="1"/>
    <col min="1543" max="1543" width="30.5703125" style="168" customWidth="1"/>
    <col min="1544" max="1544" width="27.28515625" style="168" customWidth="1"/>
    <col min="1545" max="1545" width="32.5703125" style="168" customWidth="1"/>
    <col min="1546" max="1546" width="30.42578125" style="168" customWidth="1"/>
    <col min="1547" max="1547" width="24.28515625" style="168" customWidth="1"/>
    <col min="1548" max="1548" width="28" style="168" customWidth="1"/>
    <col min="1549" max="1549" width="19.42578125" style="168" customWidth="1"/>
    <col min="1550" max="1786" width="9.28515625" style="168"/>
    <col min="1787" max="1787" width="14.5703125" style="168" customWidth="1"/>
    <col min="1788" max="1788" width="14.42578125" style="168" customWidth="1"/>
    <col min="1789" max="1789" width="58.28515625" style="168" customWidth="1"/>
    <col min="1790" max="1790" width="30.42578125" style="168" customWidth="1"/>
    <col min="1791" max="1791" width="27.28515625" style="168" customWidth="1"/>
    <col min="1792" max="1792" width="30.7109375" style="168" customWidth="1"/>
    <col min="1793" max="1793" width="24.7109375" style="168" customWidth="1"/>
    <col min="1794" max="1794" width="27.28515625" style="168" customWidth="1"/>
    <col min="1795" max="1795" width="32" style="168" customWidth="1"/>
    <col min="1796" max="1796" width="25.5703125" style="168" customWidth="1"/>
    <col min="1797" max="1797" width="27.28515625" style="168" customWidth="1"/>
    <col min="1798" max="1798" width="31.42578125" style="168" customWidth="1"/>
    <col min="1799" max="1799" width="30.5703125" style="168" customWidth="1"/>
    <col min="1800" max="1800" width="27.28515625" style="168" customWidth="1"/>
    <col min="1801" max="1801" width="32.5703125" style="168" customWidth="1"/>
    <col min="1802" max="1802" width="30.42578125" style="168" customWidth="1"/>
    <col min="1803" max="1803" width="24.28515625" style="168" customWidth="1"/>
    <col min="1804" max="1804" width="28" style="168" customWidth="1"/>
    <col min="1805" max="1805" width="19.42578125" style="168" customWidth="1"/>
    <col min="1806" max="2042" width="9.28515625" style="168"/>
    <col min="2043" max="2043" width="14.5703125" style="168" customWidth="1"/>
    <col min="2044" max="2044" width="14.42578125" style="168" customWidth="1"/>
    <col min="2045" max="2045" width="58.28515625" style="168" customWidth="1"/>
    <col min="2046" max="2046" width="30.42578125" style="168" customWidth="1"/>
    <col min="2047" max="2047" width="27.28515625" style="168" customWidth="1"/>
    <col min="2048" max="2048" width="30.7109375" style="168" customWidth="1"/>
    <col min="2049" max="2049" width="24.7109375" style="168" customWidth="1"/>
    <col min="2050" max="2050" width="27.28515625" style="168" customWidth="1"/>
    <col min="2051" max="2051" width="32" style="168" customWidth="1"/>
    <col min="2052" max="2052" width="25.5703125" style="168" customWidth="1"/>
    <col min="2053" max="2053" width="27.28515625" style="168" customWidth="1"/>
    <col min="2054" max="2054" width="31.42578125" style="168" customWidth="1"/>
    <col min="2055" max="2055" width="30.5703125" style="168" customWidth="1"/>
    <col min="2056" max="2056" width="27.28515625" style="168" customWidth="1"/>
    <col min="2057" max="2057" width="32.5703125" style="168" customWidth="1"/>
    <col min="2058" max="2058" width="30.42578125" style="168" customWidth="1"/>
    <col min="2059" max="2059" width="24.28515625" style="168" customWidth="1"/>
    <col min="2060" max="2060" width="28" style="168" customWidth="1"/>
    <col min="2061" max="2061" width="19.42578125" style="168" customWidth="1"/>
    <col min="2062" max="2298" width="9.28515625" style="168"/>
    <col min="2299" max="2299" width="14.5703125" style="168" customWidth="1"/>
    <col min="2300" max="2300" width="14.42578125" style="168" customWidth="1"/>
    <col min="2301" max="2301" width="58.28515625" style="168" customWidth="1"/>
    <col min="2302" max="2302" width="30.42578125" style="168" customWidth="1"/>
    <col min="2303" max="2303" width="27.28515625" style="168" customWidth="1"/>
    <col min="2304" max="2304" width="30.7109375" style="168" customWidth="1"/>
    <col min="2305" max="2305" width="24.7109375" style="168" customWidth="1"/>
    <col min="2306" max="2306" width="27.28515625" style="168" customWidth="1"/>
    <col min="2307" max="2307" width="32" style="168" customWidth="1"/>
    <col min="2308" max="2308" width="25.5703125" style="168" customWidth="1"/>
    <col min="2309" max="2309" width="27.28515625" style="168" customWidth="1"/>
    <col min="2310" max="2310" width="31.42578125" style="168" customWidth="1"/>
    <col min="2311" max="2311" width="30.5703125" style="168" customWidth="1"/>
    <col min="2312" max="2312" width="27.28515625" style="168" customWidth="1"/>
    <col min="2313" max="2313" width="32.5703125" style="168" customWidth="1"/>
    <col min="2314" max="2314" width="30.42578125" style="168" customWidth="1"/>
    <col min="2315" max="2315" width="24.28515625" style="168" customWidth="1"/>
    <col min="2316" max="2316" width="28" style="168" customWidth="1"/>
    <col min="2317" max="2317" width="19.42578125" style="168" customWidth="1"/>
    <col min="2318" max="2554" width="9.28515625" style="168"/>
    <col min="2555" max="2555" width="14.5703125" style="168" customWidth="1"/>
    <col min="2556" max="2556" width="14.42578125" style="168" customWidth="1"/>
    <col min="2557" max="2557" width="58.28515625" style="168" customWidth="1"/>
    <col min="2558" max="2558" width="30.42578125" style="168" customWidth="1"/>
    <col min="2559" max="2559" width="27.28515625" style="168" customWidth="1"/>
    <col min="2560" max="2560" width="30.7109375" style="168" customWidth="1"/>
    <col min="2561" max="2561" width="24.7109375" style="168" customWidth="1"/>
    <col min="2562" max="2562" width="27.28515625" style="168" customWidth="1"/>
    <col min="2563" max="2563" width="32" style="168" customWidth="1"/>
    <col min="2564" max="2564" width="25.5703125" style="168" customWidth="1"/>
    <col min="2565" max="2565" width="27.28515625" style="168" customWidth="1"/>
    <col min="2566" max="2566" width="31.42578125" style="168" customWidth="1"/>
    <col min="2567" max="2567" width="30.5703125" style="168" customWidth="1"/>
    <col min="2568" max="2568" width="27.28515625" style="168" customWidth="1"/>
    <col min="2569" max="2569" width="32.5703125" style="168" customWidth="1"/>
    <col min="2570" max="2570" width="30.42578125" style="168" customWidth="1"/>
    <col min="2571" max="2571" width="24.28515625" style="168" customWidth="1"/>
    <col min="2572" max="2572" width="28" style="168" customWidth="1"/>
    <col min="2573" max="2573" width="19.42578125" style="168" customWidth="1"/>
    <col min="2574" max="2810" width="9.28515625" style="168"/>
    <col min="2811" max="2811" width="14.5703125" style="168" customWidth="1"/>
    <col min="2812" max="2812" width="14.42578125" style="168" customWidth="1"/>
    <col min="2813" max="2813" width="58.28515625" style="168" customWidth="1"/>
    <col min="2814" max="2814" width="30.42578125" style="168" customWidth="1"/>
    <col min="2815" max="2815" width="27.28515625" style="168" customWidth="1"/>
    <col min="2816" max="2816" width="30.7109375" style="168" customWidth="1"/>
    <col min="2817" max="2817" width="24.7109375" style="168" customWidth="1"/>
    <col min="2818" max="2818" width="27.28515625" style="168" customWidth="1"/>
    <col min="2819" max="2819" width="32" style="168" customWidth="1"/>
    <col min="2820" max="2820" width="25.5703125" style="168" customWidth="1"/>
    <col min="2821" max="2821" width="27.28515625" style="168" customWidth="1"/>
    <col min="2822" max="2822" width="31.42578125" style="168" customWidth="1"/>
    <col min="2823" max="2823" width="30.5703125" style="168" customWidth="1"/>
    <col min="2824" max="2824" width="27.28515625" style="168" customWidth="1"/>
    <col min="2825" max="2825" width="32.5703125" style="168" customWidth="1"/>
    <col min="2826" max="2826" width="30.42578125" style="168" customWidth="1"/>
    <col min="2827" max="2827" width="24.28515625" style="168" customWidth="1"/>
    <col min="2828" max="2828" width="28" style="168" customWidth="1"/>
    <col min="2829" max="2829" width="19.42578125" style="168" customWidth="1"/>
    <col min="2830" max="3066" width="9.28515625" style="168"/>
    <col min="3067" max="3067" width="14.5703125" style="168" customWidth="1"/>
    <col min="3068" max="3068" width="14.42578125" style="168" customWidth="1"/>
    <col min="3069" max="3069" width="58.28515625" style="168" customWidth="1"/>
    <col min="3070" max="3070" width="30.42578125" style="168" customWidth="1"/>
    <col min="3071" max="3071" width="27.28515625" style="168" customWidth="1"/>
    <col min="3072" max="3072" width="30.7109375" style="168" customWidth="1"/>
    <col min="3073" max="3073" width="24.7109375" style="168" customWidth="1"/>
    <col min="3074" max="3074" width="27.28515625" style="168" customWidth="1"/>
    <col min="3075" max="3075" width="32" style="168" customWidth="1"/>
    <col min="3076" max="3076" width="25.5703125" style="168" customWidth="1"/>
    <col min="3077" max="3077" width="27.28515625" style="168" customWidth="1"/>
    <col min="3078" max="3078" width="31.42578125" style="168" customWidth="1"/>
    <col min="3079" max="3079" width="30.5703125" style="168" customWidth="1"/>
    <col min="3080" max="3080" width="27.28515625" style="168" customWidth="1"/>
    <col min="3081" max="3081" width="32.5703125" style="168" customWidth="1"/>
    <col min="3082" max="3082" width="30.42578125" style="168" customWidth="1"/>
    <col min="3083" max="3083" width="24.28515625" style="168" customWidth="1"/>
    <col min="3084" max="3084" width="28" style="168" customWidth="1"/>
    <col min="3085" max="3085" width="19.42578125" style="168" customWidth="1"/>
    <col min="3086" max="3322" width="9.28515625" style="168"/>
    <col min="3323" max="3323" width="14.5703125" style="168" customWidth="1"/>
    <col min="3324" max="3324" width="14.42578125" style="168" customWidth="1"/>
    <col min="3325" max="3325" width="58.28515625" style="168" customWidth="1"/>
    <col min="3326" max="3326" width="30.42578125" style="168" customWidth="1"/>
    <col min="3327" max="3327" width="27.28515625" style="168" customWidth="1"/>
    <col min="3328" max="3328" width="30.7109375" style="168" customWidth="1"/>
    <col min="3329" max="3329" width="24.7109375" style="168" customWidth="1"/>
    <col min="3330" max="3330" width="27.28515625" style="168" customWidth="1"/>
    <col min="3331" max="3331" width="32" style="168" customWidth="1"/>
    <col min="3332" max="3332" width="25.5703125" style="168" customWidth="1"/>
    <col min="3333" max="3333" width="27.28515625" style="168" customWidth="1"/>
    <col min="3334" max="3334" width="31.42578125" style="168" customWidth="1"/>
    <col min="3335" max="3335" width="30.5703125" style="168" customWidth="1"/>
    <col min="3336" max="3336" width="27.28515625" style="168" customWidth="1"/>
    <col min="3337" max="3337" width="32.5703125" style="168" customWidth="1"/>
    <col min="3338" max="3338" width="30.42578125" style="168" customWidth="1"/>
    <col min="3339" max="3339" width="24.28515625" style="168" customWidth="1"/>
    <col min="3340" max="3340" width="28" style="168" customWidth="1"/>
    <col min="3341" max="3341" width="19.42578125" style="168" customWidth="1"/>
    <col min="3342" max="3578" width="9.28515625" style="168"/>
    <col min="3579" max="3579" width="14.5703125" style="168" customWidth="1"/>
    <col min="3580" max="3580" width="14.42578125" style="168" customWidth="1"/>
    <col min="3581" max="3581" width="58.28515625" style="168" customWidth="1"/>
    <col min="3582" max="3582" width="30.42578125" style="168" customWidth="1"/>
    <col min="3583" max="3583" width="27.28515625" style="168" customWidth="1"/>
    <col min="3584" max="3584" width="30.7109375" style="168" customWidth="1"/>
    <col min="3585" max="3585" width="24.7109375" style="168" customWidth="1"/>
    <col min="3586" max="3586" width="27.28515625" style="168" customWidth="1"/>
    <col min="3587" max="3587" width="32" style="168" customWidth="1"/>
    <col min="3588" max="3588" width="25.5703125" style="168" customWidth="1"/>
    <col min="3589" max="3589" width="27.28515625" style="168" customWidth="1"/>
    <col min="3590" max="3590" width="31.42578125" style="168" customWidth="1"/>
    <col min="3591" max="3591" width="30.5703125" style="168" customWidth="1"/>
    <col min="3592" max="3592" width="27.28515625" style="168" customWidth="1"/>
    <col min="3593" max="3593" width="32.5703125" style="168" customWidth="1"/>
    <col min="3594" max="3594" width="30.42578125" style="168" customWidth="1"/>
    <col min="3595" max="3595" width="24.28515625" style="168" customWidth="1"/>
    <col min="3596" max="3596" width="28" style="168" customWidth="1"/>
    <col min="3597" max="3597" width="19.42578125" style="168" customWidth="1"/>
    <col min="3598" max="3834" width="9.28515625" style="168"/>
    <col min="3835" max="3835" width="14.5703125" style="168" customWidth="1"/>
    <col min="3836" max="3836" width="14.42578125" style="168" customWidth="1"/>
    <col min="3837" max="3837" width="58.28515625" style="168" customWidth="1"/>
    <col min="3838" max="3838" width="30.42578125" style="168" customWidth="1"/>
    <col min="3839" max="3839" width="27.28515625" style="168" customWidth="1"/>
    <col min="3840" max="3840" width="30.7109375" style="168" customWidth="1"/>
    <col min="3841" max="3841" width="24.7109375" style="168" customWidth="1"/>
    <col min="3842" max="3842" width="27.28515625" style="168" customWidth="1"/>
    <col min="3843" max="3843" width="32" style="168" customWidth="1"/>
    <col min="3844" max="3844" width="25.5703125" style="168" customWidth="1"/>
    <col min="3845" max="3845" width="27.28515625" style="168" customWidth="1"/>
    <col min="3846" max="3846" width="31.42578125" style="168" customWidth="1"/>
    <col min="3847" max="3847" width="30.5703125" style="168" customWidth="1"/>
    <col min="3848" max="3848" width="27.28515625" style="168" customWidth="1"/>
    <col min="3849" max="3849" width="32.5703125" style="168" customWidth="1"/>
    <col min="3850" max="3850" width="30.42578125" style="168" customWidth="1"/>
    <col min="3851" max="3851" width="24.28515625" style="168" customWidth="1"/>
    <col min="3852" max="3852" width="28" style="168" customWidth="1"/>
    <col min="3853" max="3853" width="19.42578125" style="168" customWidth="1"/>
    <col min="3854" max="4090" width="9.28515625" style="168"/>
    <col min="4091" max="4091" width="14.5703125" style="168" customWidth="1"/>
    <col min="4092" max="4092" width="14.42578125" style="168" customWidth="1"/>
    <col min="4093" max="4093" width="58.28515625" style="168" customWidth="1"/>
    <col min="4094" max="4094" width="30.42578125" style="168" customWidth="1"/>
    <col min="4095" max="4095" width="27.28515625" style="168" customWidth="1"/>
    <col min="4096" max="4096" width="30.7109375" style="168" customWidth="1"/>
    <col min="4097" max="4097" width="24.7109375" style="168" customWidth="1"/>
    <col min="4098" max="4098" width="27.28515625" style="168" customWidth="1"/>
    <col min="4099" max="4099" width="32" style="168" customWidth="1"/>
    <col min="4100" max="4100" width="25.5703125" style="168" customWidth="1"/>
    <col min="4101" max="4101" width="27.28515625" style="168" customWidth="1"/>
    <col min="4102" max="4102" width="31.42578125" style="168" customWidth="1"/>
    <col min="4103" max="4103" width="30.5703125" style="168" customWidth="1"/>
    <col min="4104" max="4104" width="27.28515625" style="168" customWidth="1"/>
    <col min="4105" max="4105" width="32.5703125" style="168" customWidth="1"/>
    <col min="4106" max="4106" width="30.42578125" style="168" customWidth="1"/>
    <col min="4107" max="4107" width="24.28515625" style="168" customWidth="1"/>
    <col min="4108" max="4108" width="28" style="168" customWidth="1"/>
    <col min="4109" max="4109" width="19.42578125" style="168" customWidth="1"/>
    <col min="4110" max="4346" width="9.28515625" style="168"/>
    <col min="4347" max="4347" width="14.5703125" style="168" customWidth="1"/>
    <col min="4348" max="4348" width="14.42578125" style="168" customWidth="1"/>
    <col min="4349" max="4349" width="58.28515625" style="168" customWidth="1"/>
    <col min="4350" max="4350" width="30.42578125" style="168" customWidth="1"/>
    <col min="4351" max="4351" width="27.28515625" style="168" customWidth="1"/>
    <col min="4352" max="4352" width="30.7109375" style="168" customWidth="1"/>
    <col min="4353" max="4353" width="24.7109375" style="168" customWidth="1"/>
    <col min="4354" max="4354" width="27.28515625" style="168" customWidth="1"/>
    <col min="4355" max="4355" width="32" style="168" customWidth="1"/>
    <col min="4356" max="4356" width="25.5703125" style="168" customWidth="1"/>
    <col min="4357" max="4357" width="27.28515625" style="168" customWidth="1"/>
    <col min="4358" max="4358" width="31.42578125" style="168" customWidth="1"/>
    <col min="4359" max="4359" width="30.5703125" style="168" customWidth="1"/>
    <col min="4360" max="4360" width="27.28515625" style="168" customWidth="1"/>
    <col min="4361" max="4361" width="32.5703125" style="168" customWidth="1"/>
    <col min="4362" max="4362" width="30.42578125" style="168" customWidth="1"/>
    <col min="4363" max="4363" width="24.28515625" style="168" customWidth="1"/>
    <col min="4364" max="4364" width="28" style="168" customWidth="1"/>
    <col min="4365" max="4365" width="19.42578125" style="168" customWidth="1"/>
    <col min="4366" max="4602" width="9.28515625" style="168"/>
    <col min="4603" max="4603" width="14.5703125" style="168" customWidth="1"/>
    <col min="4604" max="4604" width="14.42578125" style="168" customWidth="1"/>
    <col min="4605" max="4605" width="58.28515625" style="168" customWidth="1"/>
    <col min="4606" max="4606" width="30.42578125" style="168" customWidth="1"/>
    <col min="4607" max="4607" width="27.28515625" style="168" customWidth="1"/>
    <col min="4608" max="4608" width="30.7109375" style="168" customWidth="1"/>
    <col min="4609" max="4609" width="24.7109375" style="168" customWidth="1"/>
    <col min="4610" max="4610" width="27.28515625" style="168" customWidth="1"/>
    <col min="4611" max="4611" width="32" style="168" customWidth="1"/>
    <col min="4612" max="4612" width="25.5703125" style="168" customWidth="1"/>
    <col min="4613" max="4613" width="27.28515625" style="168" customWidth="1"/>
    <col min="4614" max="4614" width="31.42578125" style="168" customWidth="1"/>
    <col min="4615" max="4615" width="30.5703125" style="168" customWidth="1"/>
    <col min="4616" max="4616" width="27.28515625" style="168" customWidth="1"/>
    <col min="4617" max="4617" width="32.5703125" style="168" customWidth="1"/>
    <col min="4618" max="4618" width="30.42578125" style="168" customWidth="1"/>
    <col min="4619" max="4619" width="24.28515625" style="168" customWidth="1"/>
    <col min="4620" max="4620" width="28" style="168" customWidth="1"/>
    <col min="4621" max="4621" width="19.42578125" style="168" customWidth="1"/>
    <col min="4622" max="4858" width="9.28515625" style="168"/>
    <col min="4859" max="4859" width="14.5703125" style="168" customWidth="1"/>
    <col min="4860" max="4860" width="14.42578125" style="168" customWidth="1"/>
    <col min="4861" max="4861" width="58.28515625" style="168" customWidth="1"/>
    <col min="4862" max="4862" width="30.42578125" style="168" customWidth="1"/>
    <col min="4863" max="4863" width="27.28515625" style="168" customWidth="1"/>
    <col min="4864" max="4864" width="30.7109375" style="168" customWidth="1"/>
    <col min="4865" max="4865" width="24.7109375" style="168" customWidth="1"/>
    <col min="4866" max="4866" width="27.28515625" style="168" customWidth="1"/>
    <col min="4867" max="4867" width="32" style="168" customWidth="1"/>
    <col min="4868" max="4868" width="25.5703125" style="168" customWidth="1"/>
    <col min="4869" max="4869" width="27.28515625" style="168" customWidth="1"/>
    <col min="4870" max="4870" width="31.42578125" style="168" customWidth="1"/>
    <col min="4871" max="4871" width="30.5703125" style="168" customWidth="1"/>
    <col min="4872" max="4872" width="27.28515625" style="168" customWidth="1"/>
    <col min="4873" max="4873" width="32.5703125" style="168" customWidth="1"/>
    <col min="4874" max="4874" width="30.42578125" style="168" customWidth="1"/>
    <col min="4875" max="4875" width="24.28515625" style="168" customWidth="1"/>
    <col min="4876" max="4876" width="28" style="168" customWidth="1"/>
    <col min="4877" max="4877" width="19.42578125" style="168" customWidth="1"/>
    <col min="4878" max="5114" width="9.28515625" style="168"/>
    <col min="5115" max="5115" width="14.5703125" style="168" customWidth="1"/>
    <col min="5116" max="5116" width="14.42578125" style="168" customWidth="1"/>
    <col min="5117" max="5117" width="58.28515625" style="168" customWidth="1"/>
    <col min="5118" max="5118" width="30.42578125" style="168" customWidth="1"/>
    <col min="5119" max="5119" width="27.28515625" style="168" customWidth="1"/>
    <col min="5120" max="5120" width="30.7109375" style="168" customWidth="1"/>
    <col min="5121" max="5121" width="24.7109375" style="168" customWidth="1"/>
    <col min="5122" max="5122" width="27.28515625" style="168" customWidth="1"/>
    <col min="5123" max="5123" width="32" style="168" customWidth="1"/>
    <col min="5124" max="5124" width="25.5703125" style="168" customWidth="1"/>
    <col min="5125" max="5125" width="27.28515625" style="168" customWidth="1"/>
    <col min="5126" max="5126" width="31.42578125" style="168" customWidth="1"/>
    <col min="5127" max="5127" width="30.5703125" style="168" customWidth="1"/>
    <col min="5128" max="5128" width="27.28515625" style="168" customWidth="1"/>
    <col min="5129" max="5129" width="32.5703125" style="168" customWidth="1"/>
    <col min="5130" max="5130" width="30.42578125" style="168" customWidth="1"/>
    <col min="5131" max="5131" width="24.28515625" style="168" customWidth="1"/>
    <col min="5132" max="5132" width="28" style="168" customWidth="1"/>
    <col min="5133" max="5133" width="19.42578125" style="168" customWidth="1"/>
    <col min="5134" max="5370" width="9.28515625" style="168"/>
    <col min="5371" max="5371" width="14.5703125" style="168" customWidth="1"/>
    <col min="5372" max="5372" width="14.42578125" style="168" customWidth="1"/>
    <col min="5373" max="5373" width="58.28515625" style="168" customWidth="1"/>
    <col min="5374" max="5374" width="30.42578125" style="168" customWidth="1"/>
    <col min="5375" max="5375" width="27.28515625" style="168" customWidth="1"/>
    <col min="5376" max="5376" width="30.7109375" style="168" customWidth="1"/>
    <col min="5377" max="5377" width="24.7109375" style="168" customWidth="1"/>
    <col min="5378" max="5378" width="27.28515625" style="168" customWidth="1"/>
    <col min="5379" max="5379" width="32" style="168" customWidth="1"/>
    <col min="5380" max="5380" width="25.5703125" style="168" customWidth="1"/>
    <col min="5381" max="5381" width="27.28515625" style="168" customWidth="1"/>
    <col min="5382" max="5382" width="31.42578125" style="168" customWidth="1"/>
    <col min="5383" max="5383" width="30.5703125" style="168" customWidth="1"/>
    <col min="5384" max="5384" width="27.28515625" style="168" customWidth="1"/>
    <col min="5385" max="5385" width="32.5703125" style="168" customWidth="1"/>
    <col min="5386" max="5386" width="30.42578125" style="168" customWidth="1"/>
    <col min="5387" max="5387" width="24.28515625" style="168" customWidth="1"/>
    <col min="5388" max="5388" width="28" style="168" customWidth="1"/>
    <col min="5389" max="5389" width="19.42578125" style="168" customWidth="1"/>
    <col min="5390" max="5626" width="9.28515625" style="168"/>
    <col min="5627" max="5627" width="14.5703125" style="168" customWidth="1"/>
    <col min="5628" max="5628" width="14.42578125" style="168" customWidth="1"/>
    <col min="5629" max="5629" width="58.28515625" style="168" customWidth="1"/>
    <col min="5630" max="5630" width="30.42578125" style="168" customWidth="1"/>
    <col min="5631" max="5631" width="27.28515625" style="168" customWidth="1"/>
    <col min="5632" max="5632" width="30.7109375" style="168" customWidth="1"/>
    <col min="5633" max="5633" width="24.7109375" style="168" customWidth="1"/>
    <col min="5634" max="5634" width="27.28515625" style="168" customWidth="1"/>
    <col min="5635" max="5635" width="32" style="168" customWidth="1"/>
    <col min="5636" max="5636" width="25.5703125" style="168" customWidth="1"/>
    <col min="5637" max="5637" width="27.28515625" style="168" customWidth="1"/>
    <col min="5638" max="5638" width="31.42578125" style="168" customWidth="1"/>
    <col min="5639" max="5639" width="30.5703125" style="168" customWidth="1"/>
    <col min="5640" max="5640" width="27.28515625" style="168" customWidth="1"/>
    <col min="5641" max="5641" width="32.5703125" style="168" customWidth="1"/>
    <col min="5642" max="5642" width="30.42578125" style="168" customWidth="1"/>
    <col min="5643" max="5643" width="24.28515625" style="168" customWidth="1"/>
    <col min="5644" max="5644" width="28" style="168" customWidth="1"/>
    <col min="5645" max="5645" width="19.42578125" style="168" customWidth="1"/>
    <col min="5646" max="5882" width="9.28515625" style="168"/>
    <col min="5883" max="5883" width="14.5703125" style="168" customWidth="1"/>
    <col min="5884" max="5884" width="14.42578125" style="168" customWidth="1"/>
    <col min="5885" max="5885" width="58.28515625" style="168" customWidth="1"/>
    <col min="5886" max="5886" width="30.42578125" style="168" customWidth="1"/>
    <col min="5887" max="5887" width="27.28515625" style="168" customWidth="1"/>
    <col min="5888" max="5888" width="30.7109375" style="168" customWidth="1"/>
    <col min="5889" max="5889" width="24.7109375" style="168" customWidth="1"/>
    <col min="5890" max="5890" width="27.28515625" style="168" customWidth="1"/>
    <col min="5891" max="5891" width="32" style="168" customWidth="1"/>
    <col min="5892" max="5892" width="25.5703125" style="168" customWidth="1"/>
    <col min="5893" max="5893" width="27.28515625" style="168" customWidth="1"/>
    <col min="5894" max="5894" width="31.42578125" style="168" customWidth="1"/>
    <col min="5895" max="5895" width="30.5703125" style="168" customWidth="1"/>
    <col min="5896" max="5896" width="27.28515625" style="168" customWidth="1"/>
    <col min="5897" max="5897" width="32.5703125" style="168" customWidth="1"/>
    <col min="5898" max="5898" width="30.42578125" style="168" customWidth="1"/>
    <col min="5899" max="5899" width="24.28515625" style="168" customWidth="1"/>
    <col min="5900" max="5900" width="28" style="168" customWidth="1"/>
    <col min="5901" max="5901" width="19.42578125" style="168" customWidth="1"/>
    <col min="5902" max="6138" width="9.28515625" style="168"/>
    <col min="6139" max="6139" width="14.5703125" style="168" customWidth="1"/>
    <col min="6140" max="6140" width="14.42578125" style="168" customWidth="1"/>
    <col min="6141" max="6141" width="58.28515625" style="168" customWidth="1"/>
    <col min="6142" max="6142" width="30.42578125" style="168" customWidth="1"/>
    <col min="6143" max="6143" width="27.28515625" style="168" customWidth="1"/>
    <col min="6144" max="6144" width="30.7109375" style="168" customWidth="1"/>
    <col min="6145" max="6145" width="24.7109375" style="168" customWidth="1"/>
    <col min="6146" max="6146" width="27.28515625" style="168" customWidth="1"/>
    <col min="6147" max="6147" width="32" style="168" customWidth="1"/>
    <col min="6148" max="6148" width="25.5703125" style="168" customWidth="1"/>
    <col min="6149" max="6149" width="27.28515625" style="168" customWidth="1"/>
    <col min="6150" max="6150" width="31.42578125" style="168" customWidth="1"/>
    <col min="6151" max="6151" width="30.5703125" style="168" customWidth="1"/>
    <col min="6152" max="6152" width="27.28515625" style="168" customWidth="1"/>
    <col min="6153" max="6153" width="32.5703125" style="168" customWidth="1"/>
    <col min="6154" max="6154" width="30.42578125" style="168" customWidth="1"/>
    <col min="6155" max="6155" width="24.28515625" style="168" customWidth="1"/>
    <col min="6156" max="6156" width="28" style="168" customWidth="1"/>
    <col min="6157" max="6157" width="19.42578125" style="168" customWidth="1"/>
    <col min="6158" max="6394" width="9.28515625" style="168"/>
    <col min="6395" max="6395" width="14.5703125" style="168" customWidth="1"/>
    <col min="6396" max="6396" width="14.42578125" style="168" customWidth="1"/>
    <col min="6397" max="6397" width="58.28515625" style="168" customWidth="1"/>
    <col min="6398" max="6398" width="30.42578125" style="168" customWidth="1"/>
    <col min="6399" max="6399" width="27.28515625" style="168" customWidth="1"/>
    <col min="6400" max="6400" width="30.7109375" style="168" customWidth="1"/>
    <col min="6401" max="6401" width="24.7109375" style="168" customWidth="1"/>
    <col min="6402" max="6402" width="27.28515625" style="168" customWidth="1"/>
    <col min="6403" max="6403" width="32" style="168" customWidth="1"/>
    <col min="6404" max="6404" width="25.5703125" style="168" customWidth="1"/>
    <col min="6405" max="6405" width="27.28515625" style="168" customWidth="1"/>
    <col min="6406" max="6406" width="31.42578125" style="168" customWidth="1"/>
    <col min="6407" max="6407" width="30.5703125" style="168" customWidth="1"/>
    <col min="6408" max="6408" width="27.28515625" style="168" customWidth="1"/>
    <col min="6409" max="6409" width="32.5703125" style="168" customWidth="1"/>
    <col min="6410" max="6410" width="30.42578125" style="168" customWidth="1"/>
    <col min="6411" max="6411" width="24.28515625" style="168" customWidth="1"/>
    <col min="6412" max="6412" width="28" style="168" customWidth="1"/>
    <col min="6413" max="6413" width="19.42578125" style="168" customWidth="1"/>
    <col min="6414" max="6650" width="9.28515625" style="168"/>
    <col min="6651" max="6651" width="14.5703125" style="168" customWidth="1"/>
    <col min="6652" max="6652" width="14.42578125" style="168" customWidth="1"/>
    <col min="6653" max="6653" width="58.28515625" style="168" customWidth="1"/>
    <col min="6654" max="6654" width="30.42578125" style="168" customWidth="1"/>
    <col min="6655" max="6655" width="27.28515625" style="168" customWidth="1"/>
    <col min="6656" max="6656" width="30.7109375" style="168" customWidth="1"/>
    <col min="6657" max="6657" width="24.7109375" style="168" customWidth="1"/>
    <col min="6658" max="6658" width="27.28515625" style="168" customWidth="1"/>
    <col min="6659" max="6659" width="32" style="168" customWidth="1"/>
    <col min="6660" max="6660" width="25.5703125" style="168" customWidth="1"/>
    <col min="6661" max="6661" width="27.28515625" style="168" customWidth="1"/>
    <col min="6662" max="6662" width="31.42578125" style="168" customWidth="1"/>
    <col min="6663" max="6663" width="30.5703125" style="168" customWidth="1"/>
    <col min="6664" max="6664" width="27.28515625" style="168" customWidth="1"/>
    <col min="6665" max="6665" width="32.5703125" style="168" customWidth="1"/>
    <col min="6666" max="6666" width="30.42578125" style="168" customWidth="1"/>
    <col min="6667" max="6667" width="24.28515625" style="168" customWidth="1"/>
    <col min="6668" max="6668" width="28" style="168" customWidth="1"/>
    <col min="6669" max="6669" width="19.42578125" style="168" customWidth="1"/>
    <col min="6670" max="6906" width="9.28515625" style="168"/>
    <col min="6907" max="6907" width="14.5703125" style="168" customWidth="1"/>
    <col min="6908" max="6908" width="14.42578125" style="168" customWidth="1"/>
    <col min="6909" max="6909" width="58.28515625" style="168" customWidth="1"/>
    <col min="6910" max="6910" width="30.42578125" style="168" customWidth="1"/>
    <col min="6911" max="6911" width="27.28515625" style="168" customWidth="1"/>
    <col min="6912" max="6912" width="30.7109375" style="168" customWidth="1"/>
    <col min="6913" max="6913" width="24.7109375" style="168" customWidth="1"/>
    <col min="6914" max="6914" width="27.28515625" style="168" customWidth="1"/>
    <col min="6915" max="6915" width="32" style="168" customWidth="1"/>
    <col min="6916" max="6916" width="25.5703125" style="168" customWidth="1"/>
    <col min="6917" max="6917" width="27.28515625" style="168" customWidth="1"/>
    <col min="6918" max="6918" width="31.42578125" style="168" customWidth="1"/>
    <col min="6919" max="6919" width="30.5703125" style="168" customWidth="1"/>
    <col min="6920" max="6920" width="27.28515625" style="168" customWidth="1"/>
    <col min="6921" max="6921" width="32.5703125" style="168" customWidth="1"/>
    <col min="6922" max="6922" width="30.42578125" style="168" customWidth="1"/>
    <col min="6923" max="6923" width="24.28515625" style="168" customWidth="1"/>
    <col min="6924" max="6924" width="28" style="168" customWidth="1"/>
    <col min="6925" max="6925" width="19.42578125" style="168" customWidth="1"/>
    <col min="6926" max="7162" width="9.28515625" style="168"/>
    <col min="7163" max="7163" width="14.5703125" style="168" customWidth="1"/>
    <col min="7164" max="7164" width="14.42578125" style="168" customWidth="1"/>
    <col min="7165" max="7165" width="58.28515625" style="168" customWidth="1"/>
    <col min="7166" max="7166" width="30.42578125" style="168" customWidth="1"/>
    <col min="7167" max="7167" width="27.28515625" style="168" customWidth="1"/>
    <col min="7168" max="7168" width="30.7109375" style="168" customWidth="1"/>
    <col min="7169" max="7169" width="24.7109375" style="168" customWidth="1"/>
    <col min="7170" max="7170" width="27.28515625" style="168" customWidth="1"/>
    <col min="7171" max="7171" width="32" style="168" customWidth="1"/>
    <col min="7172" max="7172" width="25.5703125" style="168" customWidth="1"/>
    <col min="7173" max="7173" width="27.28515625" style="168" customWidth="1"/>
    <col min="7174" max="7174" width="31.42578125" style="168" customWidth="1"/>
    <col min="7175" max="7175" width="30.5703125" style="168" customWidth="1"/>
    <col min="7176" max="7176" width="27.28515625" style="168" customWidth="1"/>
    <col min="7177" max="7177" width="32.5703125" style="168" customWidth="1"/>
    <col min="7178" max="7178" width="30.42578125" style="168" customWidth="1"/>
    <col min="7179" max="7179" width="24.28515625" style="168" customWidth="1"/>
    <col min="7180" max="7180" width="28" style="168" customWidth="1"/>
    <col min="7181" max="7181" width="19.42578125" style="168" customWidth="1"/>
    <col min="7182" max="7418" width="9.28515625" style="168"/>
    <col min="7419" max="7419" width="14.5703125" style="168" customWidth="1"/>
    <col min="7420" max="7420" width="14.42578125" style="168" customWidth="1"/>
    <col min="7421" max="7421" width="58.28515625" style="168" customWidth="1"/>
    <col min="7422" max="7422" width="30.42578125" style="168" customWidth="1"/>
    <col min="7423" max="7423" width="27.28515625" style="168" customWidth="1"/>
    <col min="7424" max="7424" width="30.7109375" style="168" customWidth="1"/>
    <col min="7425" max="7425" width="24.7109375" style="168" customWidth="1"/>
    <col min="7426" max="7426" width="27.28515625" style="168" customWidth="1"/>
    <col min="7427" max="7427" width="32" style="168" customWidth="1"/>
    <col min="7428" max="7428" width="25.5703125" style="168" customWidth="1"/>
    <col min="7429" max="7429" width="27.28515625" style="168" customWidth="1"/>
    <col min="7430" max="7430" width="31.42578125" style="168" customWidth="1"/>
    <col min="7431" max="7431" width="30.5703125" style="168" customWidth="1"/>
    <col min="7432" max="7432" width="27.28515625" style="168" customWidth="1"/>
    <col min="7433" max="7433" width="32.5703125" style="168" customWidth="1"/>
    <col min="7434" max="7434" width="30.42578125" style="168" customWidth="1"/>
    <col min="7435" max="7435" width="24.28515625" style="168" customWidth="1"/>
    <col min="7436" max="7436" width="28" style="168" customWidth="1"/>
    <col min="7437" max="7437" width="19.42578125" style="168" customWidth="1"/>
    <col min="7438" max="7674" width="9.28515625" style="168"/>
    <col min="7675" max="7675" width="14.5703125" style="168" customWidth="1"/>
    <col min="7676" max="7676" width="14.42578125" style="168" customWidth="1"/>
    <col min="7677" max="7677" width="58.28515625" style="168" customWidth="1"/>
    <col min="7678" max="7678" width="30.42578125" style="168" customWidth="1"/>
    <col min="7679" max="7679" width="27.28515625" style="168" customWidth="1"/>
    <col min="7680" max="7680" width="30.7109375" style="168" customWidth="1"/>
    <col min="7681" max="7681" width="24.7109375" style="168" customWidth="1"/>
    <col min="7682" max="7682" width="27.28515625" style="168" customWidth="1"/>
    <col min="7683" max="7683" width="32" style="168" customWidth="1"/>
    <col min="7684" max="7684" width="25.5703125" style="168" customWidth="1"/>
    <col min="7685" max="7685" width="27.28515625" style="168" customWidth="1"/>
    <col min="7686" max="7686" width="31.42578125" style="168" customWidth="1"/>
    <col min="7687" max="7687" width="30.5703125" style="168" customWidth="1"/>
    <col min="7688" max="7688" width="27.28515625" style="168" customWidth="1"/>
    <col min="7689" max="7689" width="32.5703125" style="168" customWidth="1"/>
    <col min="7690" max="7690" width="30.42578125" style="168" customWidth="1"/>
    <col min="7691" max="7691" width="24.28515625" style="168" customWidth="1"/>
    <col min="7692" max="7692" width="28" style="168" customWidth="1"/>
    <col min="7693" max="7693" width="19.42578125" style="168" customWidth="1"/>
    <col min="7694" max="7930" width="9.28515625" style="168"/>
    <col min="7931" max="7931" width="14.5703125" style="168" customWidth="1"/>
    <col min="7932" max="7932" width="14.42578125" style="168" customWidth="1"/>
    <col min="7933" max="7933" width="58.28515625" style="168" customWidth="1"/>
    <col min="7934" max="7934" width="30.42578125" style="168" customWidth="1"/>
    <col min="7935" max="7935" width="27.28515625" style="168" customWidth="1"/>
    <col min="7936" max="7936" width="30.7109375" style="168" customWidth="1"/>
    <col min="7937" max="7937" width="24.7109375" style="168" customWidth="1"/>
    <col min="7938" max="7938" width="27.28515625" style="168" customWidth="1"/>
    <col min="7939" max="7939" width="32" style="168" customWidth="1"/>
    <col min="7940" max="7940" width="25.5703125" style="168" customWidth="1"/>
    <col min="7941" max="7941" width="27.28515625" style="168" customWidth="1"/>
    <col min="7942" max="7942" width="31.42578125" style="168" customWidth="1"/>
    <col min="7943" max="7943" width="30.5703125" style="168" customWidth="1"/>
    <col min="7944" max="7944" width="27.28515625" style="168" customWidth="1"/>
    <col min="7945" max="7945" width="32.5703125" style="168" customWidth="1"/>
    <col min="7946" max="7946" width="30.42578125" style="168" customWidth="1"/>
    <col min="7947" max="7947" width="24.28515625" style="168" customWidth="1"/>
    <col min="7948" max="7948" width="28" style="168" customWidth="1"/>
    <col min="7949" max="7949" width="19.42578125" style="168" customWidth="1"/>
    <col min="7950" max="8186" width="9.28515625" style="168"/>
    <col min="8187" max="8187" width="14.5703125" style="168" customWidth="1"/>
    <col min="8188" max="8188" width="14.42578125" style="168" customWidth="1"/>
    <col min="8189" max="8189" width="58.28515625" style="168" customWidth="1"/>
    <col min="8190" max="8190" width="30.42578125" style="168" customWidth="1"/>
    <col min="8191" max="8191" width="27.28515625" style="168" customWidth="1"/>
    <col min="8192" max="8192" width="30.7109375" style="168" customWidth="1"/>
    <col min="8193" max="8193" width="24.7109375" style="168" customWidth="1"/>
    <col min="8194" max="8194" width="27.28515625" style="168" customWidth="1"/>
    <col min="8195" max="8195" width="32" style="168" customWidth="1"/>
    <col min="8196" max="8196" width="25.5703125" style="168" customWidth="1"/>
    <col min="8197" max="8197" width="27.28515625" style="168" customWidth="1"/>
    <col min="8198" max="8198" width="31.42578125" style="168" customWidth="1"/>
    <col min="8199" max="8199" width="30.5703125" style="168" customWidth="1"/>
    <col min="8200" max="8200" width="27.28515625" style="168" customWidth="1"/>
    <col min="8201" max="8201" width="32.5703125" style="168" customWidth="1"/>
    <col min="8202" max="8202" width="30.42578125" style="168" customWidth="1"/>
    <col min="8203" max="8203" width="24.28515625" style="168" customWidth="1"/>
    <col min="8204" max="8204" width="28" style="168" customWidth="1"/>
    <col min="8205" max="8205" width="19.42578125" style="168" customWidth="1"/>
    <col min="8206" max="8442" width="9.28515625" style="168"/>
    <col min="8443" max="8443" width="14.5703125" style="168" customWidth="1"/>
    <col min="8444" max="8444" width="14.42578125" style="168" customWidth="1"/>
    <col min="8445" max="8445" width="58.28515625" style="168" customWidth="1"/>
    <col min="8446" max="8446" width="30.42578125" style="168" customWidth="1"/>
    <col min="8447" max="8447" width="27.28515625" style="168" customWidth="1"/>
    <col min="8448" max="8448" width="30.7109375" style="168" customWidth="1"/>
    <col min="8449" max="8449" width="24.7109375" style="168" customWidth="1"/>
    <col min="8450" max="8450" width="27.28515625" style="168" customWidth="1"/>
    <col min="8451" max="8451" width="32" style="168" customWidth="1"/>
    <col min="8452" max="8452" width="25.5703125" style="168" customWidth="1"/>
    <col min="8453" max="8453" width="27.28515625" style="168" customWidth="1"/>
    <col min="8454" max="8454" width="31.42578125" style="168" customWidth="1"/>
    <col min="8455" max="8455" width="30.5703125" style="168" customWidth="1"/>
    <col min="8456" max="8456" width="27.28515625" style="168" customWidth="1"/>
    <col min="8457" max="8457" width="32.5703125" style="168" customWidth="1"/>
    <col min="8458" max="8458" width="30.42578125" style="168" customWidth="1"/>
    <col min="8459" max="8459" width="24.28515625" style="168" customWidth="1"/>
    <col min="8460" max="8460" width="28" style="168" customWidth="1"/>
    <col min="8461" max="8461" width="19.42578125" style="168" customWidth="1"/>
    <col min="8462" max="8698" width="9.28515625" style="168"/>
    <col min="8699" max="8699" width="14.5703125" style="168" customWidth="1"/>
    <col min="8700" max="8700" width="14.42578125" style="168" customWidth="1"/>
    <col min="8701" max="8701" width="58.28515625" style="168" customWidth="1"/>
    <col min="8702" max="8702" width="30.42578125" style="168" customWidth="1"/>
    <col min="8703" max="8703" width="27.28515625" style="168" customWidth="1"/>
    <col min="8704" max="8704" width="30.7109375" style="168" customWidth="1"/>
    <col min="8705" max="8705" width="24.7109375" style="168" customWidth="1"/>
    <col min="8706" max="8706" width="27.28515625" style="168" customWidth="1"/>
    <col min="8707" max="8707" width="32" style="168" customWidth="1"/>
    <col min="8708" max="8708" width="25.5703125" style="168" customWidth="1"/>
    <col min="8709" max="8709" width="27.28515625" style="168" customWidth="1"/>
    <col min="8710" max="8710" width="31.42578125" style="168" customWidth="1"/>
    <col min="8711" max="8711" width="30.5703125" style="168" customWidth="1"/>
    <col min="8712" max="8712" width="27.28515625" style="168" customWidth="1"/>
    <col min="8713" max="8713" width="32.5703125" style="168" customWidth="1"/>
    <col min="8714" max="8714" width="30.42578125" style="168" customWidth="1"/>
    <col min="8715" max="8715" width="24.28515625" style="168" customWidth="1"/>
    <col min="8716" max="8716" width="28" style="168" customWidth="1"/>
    <col min="8717" max="8717" width="19.42578125" style="168" customWidth="1"/>
    <col min="8718" max="8954" width="9.28515625" style="168"/>
    <col min="8955" max="8955" width="14.5703125" style="168" customWidth="1"/>
    <col min="8956" max="8956" width="14.42578125" style="168" customWidth="1"/>
    <col min="8957" max="8957" width="58.28515625" style="168" customWidth="1"/>
    <col min="8958" max="8958" width="30.42578125" style="168" customWidth="1"/>
    <col min="8959" max="8959" width="27.28515625" style="168" customWidth="1"/>
    <col min="8960" max="8960" width="30.7109375" style="168" customWidth="1"/>
    <col min="8961" max="8961" width="24.7109375" style="168" customWidth="1"/>
    <col min="8962" max="8962" width="27.28515625" style="168" customWidth="1"/>
    <col min="8963" max="8963" width="32" style="168" customWidth="1"/>
    <col min="8964" max="8964" width="25.5703125" style="168" customWidth="1"/>
    <col min="8965" max="8965" width="27.28515625" style="168" customWidth="1"/>
    <col min="8966" max="8966" width="31.42578125" style="168" customWidth="1"/>
    <col min="8967" max="8967" width="30.5703125" style="168" customWidth="1"/>
    <col min="8968" max="8968" width="27.28515625" style="168" customWidth="1"/>
    <col min="8969" max="8969" width="32.5703125" style="168" customWidth="1"/>
    <col min="8970" max="8970" width="30.42578125" style="168" customWidth="1"/>
    <col min="8971" max="8971" width="24.28515625" style="168" customWidth="1"/>
    <col min="8972" max="8972" width="28" style="168" customWidth="1"/>
    <col min="8973" max="8973" width="19.42578125" style="168" customWidth="1"/>
    <col min="8974" max="9210" width="9.28515625" style="168"/>
    <col min="9211" max="9211" width="14.5703125" style="168" customWidth="1"/>
    <col min="9212" max="9212" width="14.42578125" style="168" customWidth="1"/>
    <col min="9213" max="9213" width="58.28515625" style="168" customWidth="1"/>
    <col min="9214" max="9214" width="30.42578125" style="168" customWidth="1"/>
    <col min="9215" max="9215" width="27.28515625" style="168" customWidth="1"/>
    <col min="9216" max="9216" width="30.7109375" style="168" customWidth="1"/>
    <col min="9217" max="9217" width="24.7109375" style="168" customWidth="1"/>
    <col min="9218" max="9218" width="27.28515625" style="168" customWidth="1"/>
    <col min="9219" max="9219" width="32" style="168" customWidth="1"/>
    <col min="9220" max="9220" width="25.5703125" style="168" customWidth="1"/>
    <col min="9221" max="9221" width="27.28515625" style="168" customWidth="1"/>
    <col min="9222" max="9222" width="31.42578125" style="168" customWidth="1"/>
    <col min="9223" max="9223" width="30.5703125" style="168" customWidth="1"/>
    <col min="9224" max="9224" width="27.28515625" style="168" customWidth="1"/>
    <col min="9225" max="9225" width="32.5703125" style="168" customWidth="1"/>
    <col min="9226" max="9226" width="30.42578125" style="168" customWidth="1"/>
    <col min="9227" max="9227" width="24.28515625" style="168" customWidth="1"/>
    <col min="9228" max="9228" width="28" style="168" customWidth="1"/>
    <col min="9229" max="9229" width="19.42578125" style="168" customWidth="1"/>
    <col min="9230" max="9466" width="9.28515625" style="168"/>
    <col min="9467" max="9467" width="14.5703125" style="168" customWidth="1"/>
    <col min="9468" max="9468" width="14.42578125" style="168" customWidth="1"/>
    <col min="9469" max="9469" width="58.28515625" style="168" customWidth="1"/>
    <col min="9470" max="9470" width="30.42578125" style="168" customWidth="1"/>
    <col min="9471" max="9471" width="27.28515625" style="168" customWidth="1"/>
    <col min="9472" max="9472" width="30.7109375" style="168" customWidth="1"/>
    <col min="9473" max="9473" width="24.7109375" style="168" customWidth="1"/>
    <col min="9474" max="9474" width="27.28515625" style="168" customWidth="1"/>
    <col min="9475" max="9475" width="32" style="168" customWidth="1"/>
    <col min="9476" max="9476" width="25.5703125" style="168" customWidth="1"/>
    <col min="9477" max="9477" width="27.28515625" style="168" customWidth="1"/>
    <col min="9478" max="9478" width="31.42578125" style="168" customWidth="1"/>
    <col min="9479" max="9479" width="30.5703125" style="168" customWidth="1"/>
    <col min="9480" max="9480" width="27.28515625" style="168" customWidth="1"/>
    <col min="9481" max="9481" width="32.5703125" style="168" customWidth="1"/>
    <col min="9482" max="9482" width="30.42578125" style="168" customWidth="1"/>
    <col min="9483" max="9483" width="24.28515625" style="168" customWidth="1"/>
    <col min="9484" max="9484" width="28" style="168" customWidth="1"/>
    <col min="9485" max="9485" width="19.42578125" style="168" customWidth="1"/>
    <col min="9486" max="9722" width="9.28515625" style="168"/>
    <col min="9723" max="9723" width="14.5703125" style="168" customWidth="1"/>
    <col min="9724" max="9724" width="14.42578125" style="168" customWidth="1"/>
    <col min="9725" max="9725" width="58.28515625" style="168" customWidth="1"/>
    <col min="9726" max="9726" width="30.42578125" style="168" customWidth="1"/>
    <col min="9727" max="9727" width="27.28515625" style="168" customWidth="1"/>
    <col min="9728" max="9728" width="30.7109375" style="168" customWidth="1"/>
    <col min="9729" max="9729" width="24.7109375" style="168" customWidth="1"/>
    <col min="9730" max="9730" width="27.28515625" style="168" customWidth="1"/>
    <col min="9731" max="9731" width="32" style="168" customWidth="1"/>
    <col min="9732" max="9732" width="25.5703125" style="168" customWidth="1"/>
    <col min="9733" max="9733" width="27.28515625" style="168" customWidth="1"/>
    <col min="9734" max="9734" width="31.42578125" style="168" customWidth="1"/>
    <col min="9735" max="9735" width="30.5703125" style="168" customWidth="1"/>
    <col min="9736" max="9736" width="27.28515625" style="168" customWidth="1"/>
    <col min="9737" max="9737" width="32.5703125" style="168" customWidth="1"/>
    <col min="9738" max="9738" width="30.42578125" style="168" customWidth="1"/>
    <col min="9739" max="9739" width="24.28515625" style="168" customWidth="1"/>
    <col min="9740" max="9740" width="28" style="168" customWidth="1"/>
    <col min="9741" max="9741" width="19.42578125" style="168" customWidth="1"/>
    <col min="9742" max="9978" width="9.28515625" style="168"/>
    <col min="9979" max="9979" width="14.5703125" style="168" customWidth="1"/>
    <col min="9980" max="9980" width="14.42578125" style="168" customWidth="1"/>
    <col min="9981" max="9981" width="58.28515625" style="168" customWidth="1"/>
    <col min="9982" max="9982" width="30.42578125" style="168" customWidth="1"/>
    <col min="9983" max="9983" width="27.28515625" style="168" customWidth="1"/>
    <col min="9984" max="9984" width="30.7109375" style="168" customWidth="1"/>
    <col min="9985" max="9985" width="24.7109375" style="168" customWidth="1"/>
    <col min="9986" max="9986" width="27.28515625" style="168" customWidth="1"/>
    <col min="9987" max="9987" width="32" style="168" customWidth="1"/>
    <col min="9988" max="9988" width="25.5703125" style="168" customWidth="1"/>
    <col min="9989" max="9989" width="27.28515625" style="168" customWidth="1"/>
    <col min="9990" max="9990" width="31.42578125" style="168" customWidth="1"/>
    <col min="9991" max="9991" width="30.5703125" style="168" customWidth="1"/>
    <col min="9992" max="9992" width="27.28515625" style="168" customWidth="1"/>
    <col min="9993" max="9993" width="32.5703125" style="168" customWidth="1"/>
    <col min="9994" max="9994" width="30.42578125" style="168" customWidth="1"/>
    <col min="9995" max="9995" width="24.28515625" style="168" customWidth="1"/>
    <col min="9996" max="9996" width="28" style="168" customWidth="1"/>
    <col min="9997" max="9997" width="19.42578125" style="168" customWidth="1"/>
    <col min="9998" max="10234" width="9.28515625" style="168"/>
    <col min="10235" max="10235" width="14.5703125" style="168" customWidth="1"/>
    <col min="10236" max="10236" width="14.42578125" style="168" customWidth="1"/>
    <col min="10237" max="10237" width="58.28515625" style="168" customWidth="1"/>
    <col min="10238" max="10238" width="30.42578125" style="168" customWidth="1"/>
    <col min="10239" max="10239" width="27.28515625" style="168" customWidth="1"/>
    <col min="10240" max="10240" width="30.7109375" style="168" customWidth="1"/>
    <col min="10241" max="10241" width="24.7109375" style="168" customWidth="1"/>
    <col min="10242" max="10242" width="27.28515625" style="168" customWidth="1"/>
    <col min="10243" max="10243" width="32" style="168" customWidth="1"/>
    <col min="10244" max="10244" width="25.5703125" style="168" customWidth="1"/>
    <col min="10245" max="10245" width="27.28515625" style="168" customWidth="1"/>
    <col min="10246" max="10246" width="31.42578125" style="168" customWidth="1"/>
    <col min="10247" max="10247" width="30.5703125" style="168" customWidth="1"/>
    <col min="10248" max="10248" width="27.28515625" style="168" customWidth="1"/>
    <col min="10249" max="10249" width="32.5703125" style="168" customWidth="1"/>
    <col min="10250" max="10250" width="30.42578125" style="168" customWidth="1"/>
    <col min="10251" max="10251" width="24.28515625" style="168" customWidth="1"/>
    <col min="10252" max="10252" width="28" style="168" customWidth="1"/>
    <col min="10253" max="10253" width="19.42578125" style="168" customWidth="1"/>
    <col min="10254" max="10490" width="9.28515625" style="168"/>
    <col min="10491" max="10491" width="14.5703125" style="168" customWidth="1"/>
    <col min="10492" max="10492" width="14.42578125" style="168" customWidth="1"/>
    <col min="10493" max="10493" width="58.28515625" style="168" customWidth="1"/>
    <col min="10494" max="10494" width="30.42578125" style="168" customWidth="1"/>
    <col min="10495" max="10495" width="27.28515625" style="168" customWidth="1"/>
    <col min="10496" max="10496" width="30.7109375" style="168" customWidth="1"/>
    <col min="10497" max="10497" width="24.7109375" style="168" customWidth="1"/>
    <col min="10498" max="10498" width="27.28515625" style="168" customWidth="1"/>
    <col min="10499" max="10499" width="32" style="168" customWidth="1"/>
    <col min="10500" max="10500" width="25.5703125" style="168" customWidth="1"/>
    <col min="10501" max="10501" width="27.28515625" style="168" customWidth="1"/>
    <col min="10502" max="10502" width="31.42578125" style="168" customWidth="1"/>
    <col min="10503" max="10503" width="30.5703125" style="168" customWidth="1"/>
    <col min="10504" max="10504" width="27.28515625" style="168" customWidth="1"/>
    <col min="10505" max="10505" width="32.5703125" style="168" customWidth="1"/>
    <col min="10506" max="10506" width="30.42578125" style="168" customWidth="1"/>
    <col min="10507" max="10507" width="24.28515625" style="168" customWidth="1"/>
    <col min="10508" max="10508" width="28" style="168" customWidth="1"/>
    <col min="10509" max="10509" width="19.42578125" style="168" customWidth="1"/>
    <col min="10510" max="10746" width="9.28515625" style="168"/>
    <col min="10747" max="10747" width="14.5703125" style="168" customWidth="1"/>
    <col min="10748" max="10748" width="14.42578125" style="168" customWidth="1"/>
    <col min="10749" max="10749" width="58.28515625" style="168" customWidth="1"/>
    <col min="10750" max="10750" width="30.42578125" style="168" customWidth="1"/>
    <col min="10751" max="10751" width="27.28515625" style="168" customWidth="1"/>
    <col min="10752" max="10752" width="30.7109375" style="168" customWidth="1"/>
    <col min="10753" max="10753" width="24.7109375" style="168" customWidth="1"/>
    <col min="10754" max="10754" width="27.28515625" style="168" customWidth="1"/>
    <col min="10755" max="10755" width="32" style="168" customWidth="1"/>
    <col min="10756" max="10756" width="25.5703125" style="168" customWidth="1"/>
    <col min="10757" max="10757" width="27.28515625" style="168" customWidth="1"/>
    <col min="10758" max="10758" width="31.42578125" style="168" customWidth="1"/>
    <col min="10759" max="10759" width="30.5703125" style="168" customWidth="1"/>
    <col min="10760" max="10760" width="27.28515625" style="168" customWidth="1"/>
    <col min="10761" max="10761" width="32.5703125" style="168" customWidth="1"/>
    <col min="10762" max="10762" width="30.42578125" style="168" customWidth="1"/>
    <col min="10763" max="10763" width="24.28515625" style="168" customWidth="1"/>
    <col min="10764" max="10764" width="28" style="168" customWidth="1"/>
    <col min="10765" max="10765" width="19.42578125" style="168" customWidth="1"/>
    <col min="10766" max="11002" width="9.28515625" style="168"/>
    <col min="11003" max="11003" width="14.5703125" style="168" customWidth="1"/>
    <col min="11004" max="11004" width="14.42578125" style="168" customWidth="1"/>
    <col min="11005" max="11005" width="58.28515625" style="168" customWidth="1"/>
    <col min="11006" max="11006" width="30.42578125" style="168" customWidth="1"/>
    <col min="11007" max="11007" width="27.28515625" style="168" customWidth="1"/>
    <col min="11008" max="11008" width="30.7109375" style="168" customWidth="1"/>
    <col min="11009" max="11009" width="24.7109375" style="168" customWidth="1"/>
    <col min="11010" max="11010" width="27.28515625" style="168" customWidth="1"/>
    <col min="11011" max="11011" width="32" style="168" customWidth="1"/>
    <col min="11012" max="11012" width="25.5703125" style="168" customWidth="1"/>
    <col min="11013" max="11013" width="27.28515625" style="168" customWidth="1"/>
    <col min="11014" max="11014" width="31.42578125" style="168" customWidth="1"/>
    <col min="11015" max="11015" width="30.5703125" style="168" customWidth="1"/>
    <col min="11016" max="11016" width="27.28515625" style="168" customWidth="1"/>
    <col min="11017" max="11017" width="32.5703125" style="168" customWidth="1"/>
    <col min="11018" max="11018" width="30.42578125" style="168" customWidth="1"/>
    <col min="11019" max="11019" width="24.28515625" style="168" customWidth="1"/>
    <col min="11020" max="11020" width="28" style="168" customWidth="1"/>
    <col min="11021" max="11021" width="19.42578125" style="168" customWidth="1"/>
    <col min="11022" max="11258" width="9.28515625" style="168"/>
    <col min="11259" max="11259" width="14.5703125" style="168" customWidth="1"/>
    <col min="11260" max="11260" width="14.42578125" style="168" customWidth="1"/>
    <col min="11261" max="11261" width="58.28515625" style="168" customWidth="1"/>
    <col min="11262" max="11262" width="30.42578125" style="168" customWidth="1"/>
    <col min="11263" max="11263" width="27.28515625" style="168" customWidth="1"/>
    <col min="11264" max="11264" width="30.7109375" style="168" customWidth="1"/>
    <col min="11265" max="11265" width="24.7109375" style="168" customWidth="1"/>
    <col min="11266" max="11266" width="27.28515625" style="168" customWidth="1"/>
    <col min="11267" max="11267" width="32" style="168" customWidth="1"/>
    <col min="11268" max="11268" width="25.5703125" style="168" customWidth="1"/>
    <col min="11269" max="11269" width="27.28515625" style="168" customWidth="1"/>
    <col min="11270" max="11270" width="31.42578125" style="168" customWidth="1"/>
    <col min="11271" max="11271" width="30.5703125" style="168" customWidth="1"/>
    <col min="11272" max="11272" width="27.28515625" style="168" customWidth="1"/>
    <col min="11273" max="11273" width="32.5703125" style="168" customWidth="1"/>
    <col min="11274" max="11274" width="30.42578125" style="168" customWidth="1"/>
    <col min="11275" max="11275" width="24.28515625" style="168" customWidth="1"/>
    <col min="11276" max="11276" width="28" style="168" customWidth="1"/>
    <col min="11277" max="11277" width="19.42578125" style="168" customWidth="1"/>
    <col min="11278" max="11514" width="9.28515625" style="168"/>
    <col min="11515" max="11515" width="14.5703125" style="168" customWidth="1"/>
    <col min="11516" max="11516" width="14.42578125" style="168" customWidth="1"/>
    <col min="11517" max="11517" width="58.28515625" style="168" customWidth="1"/>
    <col min="11518" max="11518" width="30.42578125" style="168" customWidth="1"/>
    <col min="11519" max="11519" width="27.28515625" style="168" customWidth="1"/>
    <col min="11520" max="11520" width="30.7109375" style="168" customWidth="1"/>
    <col min="11521" max="11521" width="24.7109375" style="168" customWidth="1"/>
    <col min="11522" max="11522" width="27.28515625" style="168" customWidth="1"/>
    <col min="11523" max="11523" width="32" style="168" customWidth="1"/>
    <col min="11524" max="11524" width="25.5703125" style="168" customWidth="1"/>
    <col min="11525" max="11525" width="27.28515625" style="168" customWidth="1"/>
    <col min="11526" max="11526" width="31.42578125" style="168" customWidth="1"/>
    <col min="11527" max="11527" width="30.5703125" style="168" customWidth="1"/>
    <col min="11528" max="11528" width="27.28515625" style="168" customWidth="1"/>
    <col min="11529" max="11529" width="32.5703125" style="168" customWidth="1"/>
    <col min="11530" max="11530" width="30.42578125" style="168" customWidth="1"/>
    <col min="11531" max="11531" width="24.28515625" style="168" customWidth="1"/>
    <col min="11532" max="11532" width="28" style="168" customWidth="1"/>
    <col min="11533" max="11533" width="19.42578125" style="168" customWidth="1"/>
    <col min="11534" max="11770" width="9.28515625" style="168"/>
    <col min="11771" max="11771" width="14.5703125" style="168" customWidth="1"/>
    <col min="11772" max="11772" width="14.42578125" style="168" customWidth="1"/>
    <col min="11773" max="11773" width="58.28515625" style="168" customWidth="1"/>
    <col min="11774" max="11774" width="30.42578125" style="168" customWidth="1"/>
    <col min="11775" max="11775" width="27.28515625" style="168" customWidth="1"/>
    <col min="11776" max="11776" width="30.7109375" style="168" customWidth="1"/>
    <col min="11777" max="11777" width="24.7109375" style="168" customWidth="1"/>
    <col min="11778" max="11778" width="27.28515625" style="168" customWidth="1"/>
    <col min="11779" max="11779" width="32" style="168" customWidth="1"/>
    <col min="11780" max="11780" width="25.5703125" style="168" customWidth="1"/>
    <col min="11781" max="11781" width="27.28515625" style="168" customWidth="1"/>
    <col min="11782" max="11782" width="31.42578125" style="168" customWidth="1"/>
    <col min="11783" max="11783" width="30.5703125" style="168" customWidth="1"/>
    <col min="11784" max="11784" width="27.28515625" style="168" customWidth="1"/>
    <col min="11785" max="11785" width="32.5703125" style="168" customWidth="1"/>
    <col min="11786" max="11786" width="30.42578125" style="168" customWidth="1"/>
    <col min="11787" max="11787" width="24.28515625" style="168" customWidth="1"/>
    <col min="11788" max="11788" width="28" style="168" customWidth="1"/>
    <col min="11789" max="11789" width="19.42578125" style="168" customWidth="1"/>
    <col min="11790" max="12026" width="9.28515625" style="168"/>
    <col min="12027" max="12027" width="14.5703125" style="168" customWidth="1"/>
    <col min="12028" max="12028" width="14.42578125" style="168" customWidth="1"/>
    <col min="12029" max="12029" width="58.28515625" style="168" customWidth="1"/>
    <col min="12030" max="12030" width="30.42578125" style="168" customWidth="1"/>
    <col min="12031" max="12031" width="27.28515625" style="168" customWidth="1"/>
    <col min="12032" max="12032" width="30.7109375" style="168" customWidth="1"/>
    <col min="12033" max="12033" width="24.7109375" style="168" customWidth="1"/>
    <col min="12034" max="12034" width="27.28515625" style="168" customWidth="1"/>
    <col min="12035" max="12035" width="32" style="168" customWidth="1"/>
    <col min="12036" max="12036" width="25.5703125" style="168" customWidth="1"/>
    <col min="12037" max="12037" width="27.28515625" style="168" customWidth="1"/>
    <col min="12038" max="12038" width="31.42578125" style="168" customWidth="1"/>
    <col min="12039" max="12039" width="30.5703125" style="168" customWidth="1"/>
    <col min="12040" max="12040" width="27.28515625" style="168" customWidth="1"/>
    <col min="12041" max="12041" width="32.5703125" style="168" customWidth="1"/>
    <col min="12042" max="12042" width="30.42578125" style="168" customWidth="1"/>
    <col min="12043" max="12043" width="24.28515625" style="168" customWidth="1"/>
    <col min="12044" max="12044" width="28" style="168" customWidth="1"/>
    <col min="12045" max="12045" width="19.42578125" style="168" customWidth="1"/>
    <col min="12046" max="12282" width="9.28515625" style="168"/>
    <col min="12283" max="12283" width="14.5703125" style="168" customWidth="1"/>
    <col min="12284" max="12284" width="14.42578125" style="168" customWidth="1"/>
    <col min="12285" max="12285" width="58.28515625" style="168" customWidth="1"/>
    <col min="12286" max="12286" width="30.42578125" style="168" customWidth="1"/>
    <col min="12287" max="12287" width="27.28515625" style="168" customWidth="1"/>
    <col min="12288" max="12288" width="30.7109375" style="168" customWidth="1"/>
    <col min="12289" max="12289" width="24.7109375" style="168" customWidth="1"/>
    <col min="12290" max="12290" width="27.28515625" style="168" customWidth="1"/>
    <col min="12291" max="12291" width="32" style="168" customWidth="1"/>
    <col min="12292" max="12292" width="25.5703125" style="168" customWidth="1"/>
    <col min="12293" max="12293" width="27.28515625" style="168" customWidth="1"/>
    <col min="12294" max="12294" width="31.42578125" style="168" customWidth="1"/>
    <col min="12295" max="12295" width="30.5703125" style="168" customWidth="1"/>
    <col min="12296" max="12296" width="27.28515625" style="168" customWidth="1"/>
    <col min="12297" max="12297" width="32.5703125" style="168" customWidth="1"/>
    <col min="12298" max="12298" width="30.42578125" style="168" customWidth="1"/>
    <col min="12299" max="12299" width="24.28515625" style="168" customWidth="1"/>
    <col min="12300" max="12300" width="28" style="168" customWidth="1"/>
    <col min="12301" max="12301" width="19.42578125" style="168" customWidth="1"/>
    <col min="12302" max="12538" width="9.28515625" style="168"/>
    <col min="12539" max="12539" width="14.5703125" style="168" customWidth="1"/>
    <col min="12540" max="12540" width="14.42578125" style="168" customWidth="1"/>
    <col min="12541" max="12541" width="58.28515625" style="168" customWidth="1"/>
    <col min="12542" max="12542" width="30.42578125" style="168" customWidth="1"/>
    <col min="12543" max="12543" width="27.28515625" style="168" customWidth="1"/>
    <col min="12544" max="12544" width="30.7109375" style="168" customWidth="1"/>
    <col min="12545" max="12545" width="24.7109375" style="168" customWidth="1"/>
    <col min="12546" max="12546" width="27.28515625" style="168" customWidth="1"/>
    <col min="12547" max="12547" width="32" style="168" customWidth="1"/>
    <col min="12548" max="12548" width="25.5703125" style="168" customWidth="1"/>
    <col min="12549" max="12549" width="27.28515625" style="168" customWidth="1"/>
    <col min="12550" max="12550" width="31.42578125" style="168" customWidth="1"/>
    <col min="12551" max="12551" width="30.5703125" style="168" customWidth="1"/>
    <col min="12552" max="12552" width="27.28515625" style="168" customWidth="1"/>
    <col min="12553" max="12553" width="32.5703125" style="168" customWidth="1"/>
    <col min="12554" max="12554" width="30.42578125" style="168" customWidth="1"/>
    <col min="12555" max="12555" width="24.28515625" style="168" customWidth="1"/>
    <col min="12556" max="12556" width="28" style="168" customWidth="1"/>
    <col min="12557" max="12557" width="19.42578125" style="168" customWidth="1"/>
    <col min="12558" max="12794" width="9.28515625" style="168"/>
    <col min="12795" max="12795" width="14.5703125" style="168" customWidth="1"/>
    <col min="12796" max="12796" width="14.42578125" style="168" customWidth="1"/>
    <col min="12797" max="12797" width="58.28515625" style="168" customWidth="1"/>
    <col min="12798" max="12798" width="30.42578125" style="168" customWidth="1"/>
    <col min="12799" max="12799" width="27.28515625" style="168" customWidth="1"/>
    <col min="12800" max="12800" width="30.7109375" style="168" customWidth="1"/>
    <col min="12801" max="12801" width="24.7109375" style="168" customWidth="1"/>
    <col min="12802" max="12802" width="27.28515625" style="168" customWidth="1"/>
    <col min="12803" max="12803" width="32" style="168" customWidth="1"/>
    <col min="12804" max="12804" width="25.5703125" style="168" customWidth="1"/>
    <col min="12805" max="12805" width="27.28515625" style="168" customWidth="1"/>
    <col min="12806" max="12806" width="31.42578125" style="168" customWidth="1"/>
    <col min="12807" max="12807" width="30.5703125" style="168" customWidth="1"/>
    <col min="12808" max="12808" width="27.28515625" style="168" customWidth="1"/>
    <col min="12809" max="12809" width="32.5703125" style="168" customWidth="1"/>
    <col min="12810" max="12810" width="30.42578125" style="168" customWidth="1"/>
    <col min="12811" max="12811" width="24.28515625" style="168" customWidth="1"/>
    <col min="12812" max="12812" width="28" style="168" customWidth="1"/>
    <col min="12813" max="12813" width="19.42578125" style="168" customWidth="1"/>
    <col min="12814" max="13050" width="9.28515625" style="168"/>
    <col min="13051" max="13051" width="14.5703125" style="168" customWidth="1"/>
    <col min="13052" max="13052" width="14.42578125" style="168" customWidth="1"/>
    <col min="13053" max="13053" width="58.28515625" style="168" customWidth="1"/>
    <col min="13054" max="13054" width="30.42578125" style="168" customWidth="1"/>
    <col min="13055" max="13055" width="27.28515625" style="168" customWidth="1"/>
    <col min="13056" max="13056" width="30.7109375" style="168" customWidth="1"/>
    <col min="13057" max="13057" width="24.7109375" style="168" customWidth="1"/>
    <col min="13058" max="13058" width="27.28515625" style="168" customWidth="1"/>
    <col min="13059" max="13059" width="32" style="168" customWidth="1"/>
    <col min="13060" max="13060" width="25.5703125" style="168" customWidth="1"/>
    <col min="13061" max="13061" width="27.28515625" style="168" customWidth="1"/>
    <col min="13062" max="13062" width="31.42578125" style="168" customWidth="1"/>
    <col min="13063" max="13063" width="30.5703125" style="168" customWidth="1"/>
    <col min="13064" max="13064" width="27.28515625" style="168" customWidth="1"/>
    <col min="13065" max="13065" width="32.5703125" style="168" customWidth="1"/>
    <col min="13066" max="13066" width="30.42578125" style="168" customWidth="1"/>
    <col min="13067" max="13067" width="24.28515625" style="168" customWidth="1"/>
    <col min="13068" max="13068" width="28" style="168" customWidth="1"/>
    <col min="13069" max="13069" width="19.42578125" style="168" customWidth="1"/>
    <col min="13070" max="13306" width="9.28515625" style="168"/>
    <col min="13307" max="13307" width="14.5703125" style="168" customWidth="1"/>
    <col min="13308" max="13308" width="14.42578125" style="168" customWidth="1"/>
    <col min="13309" max="13309" width="58.28515625" style="168" customWidth="1"/>
    <col min="13310" max="13310" width="30.42578125" style="168" customWidth="1"/>
    <col min="13311" max="13311" width="27.28515625" style="168" customWidth="1"/>
    <col min="13312" max="13312" width="30.7109375" style="168" customWidth="1"/>
    <col min="13313" max="13313" width="24.7109375" style="168" customWidth="1"/>
    <col min="13314" max="13314" width="27.28515625" style="168" customWidth="1"/>
    <col min="13315" max="13315" width="32" style="168" customWidth="1"/>
    <col min="13316" max="13316" width="25.5703125" style="168" customWidth="1"/>
    <col min="13317" max="13317" width="27.28515625" style="168" customWidth="1"/>
    <col min="13318" max="13318" width="31.42578125" style="168" customWidth="1"/>
    <col min="13319" max="13319" width="30.5703125" style="168" customWidth="1"/>
    <col min="13320" max="13320" width="27.28515625" style="168" customWidth="1"/>
    <col min="13321" max="13321" width="32.5703125" style="168" customWidth="1"/>
    <col min="13322" max="13322" width="30.42578125" style="168" customWidth="1"/>
    <col min="13323" max="13323" width="24.28515625" style="168" customWidth="1"/>
    <col min="13324" max="13324" width="28" style="168" customWidth="1"/>
    <col min="13325" max="13325" width="19.42578125" style="168" customWidth="1"/>
    <col min="13326" max="13562" width="9.28515625" style="168"/>
    <col min="13563" max="13563" width="14.5703125" style="168" customWidth="1"/>
    <col min="13564" max="13564" width="14.42578125" style="168" customWidth="1"/>
    <col min="13565" max="13565" width="58.28515625" style="168" customWidth="1"/>
    <col min="13566" max="13566" width="30.42578125" style="168" customWidth="1"/>
    <col min="13567" max="13567" width="27.28515625" style="168" customWidth="1"/>
    <col min="13568" max="13568" width="30.7109375" style="168" customWidth="1"/>
    <col min="13569" max="13569" width="24.7109375" style="168" customWidth="1"/>
    <col min="13570" max="13570" width="27.28515625" style="168" customWidth="1"/>
    <col min="13571" max="13571" width="32" style="168" customWidth="1"/>
    <col min="13572" max="13572" width="25.5703125" style="168" customWidth="1"/>
    <col min="13573" max="13573" width="27.28515625" style="168" customWidth="1"/>
    <col min="13574" max="13574" width="31.42578125" style="168" customWidth="1"/>
    <col min="13575" max="13575" width="30.5703125" style="168" customWidth="1"/>
    <col min="13576" max="13576" width="27.28515625" style="168" customWidth="1"/>
    <col min="13577" max="13577" width="32.5703125" style="168" customWidth="1"/>
    <col min="13578" max="13578" width="30.42578125" style="168" customWidth="1"/>
    <col min="13579" max="13579" width="24.28515625" style="168" customWidth="1"/>
    <col min="13580" max="13580" width="28" style="168" customWidth="1"/>
    <col min="13581" max="13581" width="19.42578125" style="168" customWidth="1"/>
    <col min="13582" max="13818" width="9.28515625" style="168"/>
    <col min="13819" max="13819" width="14.5703125" style="168" customWidth="1"/>
    <col min="13820" max="13820" width="14.42578125" style="168" customWidth="1"/>
    <col min="13821" max="13821" width="58.28515625" style="168" customWidth="1"/>
    <col min="13822" max="13822" width="30.42578125" style="168" customWidth="1"/>
    <col min="13823" max="13823" width="27.28515625" style="168" customWidth="1"/>
    <col min="13824" max="13824" width="30.7109375" style="168" customWidth="1"/>
    <col min="13825" max="13825" width="24.7109375" style="168" customWidth="1"/>
    <col min="13826" max="13826" width="27.28515625" style="168" customWidth="1"/>
    <col min="13827" max="13827" width="32" style="168" customWidth="1"/>
    <col min="13828" max="13828" width="25.5703125" style="168" customWidth="1"/>
    <col min="13829" max="13829" width="27.28515625" style="168" customWidth="1"/>
    <col min="13830" max="13830" width="31.42578125" style="168" customWidth="1"/>
    <col min="13831" max="13831" width="30.5703125" style="168" customWidth="1"/>
    <col min="13832" max="13832" width="27.28515625" style="168" customWidth="1"/>
    <col min="13833" max="13833" width="32.5703125" style="168" customWidth="1"/>
    <col min="13834" max="13834" width="30.42578125" style="168" customWidth="1"/>
    <col min="13835" max="13835" width="24.28515625" style="168" customWidth="1"/>
    <col min="13836" max="13836" width="28" style="168" customWidth="1"/>
    <col min="13837" max="13837" width="19.42578125" style="168" customWidth="1"/>
    <col min="13838" max="14074" width="9.28515625" style="168"/>
    <col min="14075" max="14075" width="14.5703125" style="168" customWidth="1"/>
    <col min="14076" max="14076" width="14.42578125" style="168" customWidth="1"/>
    <col min="14077" max="14077" width="58.28515625" style="168" customWidth="1"/>
    <col min="14078" max="14078" width="30.42578125" style="168" customWidth="1"/>
    <col min="14079" max="14079" width="27.28515625" style="168" customWidth="1"/>
    <col min="14080" max="14080" width="30.7109375" style="168" customWidth="1"/>
    <col min="14081" max="14081" width="24.7109375" style="168" customWidth="1"/>
    <col min="14082" max="14082" width="27.28515625" style="168" customWidth="1"/>
    <col min="14083" max="14083" width="32" style="168" customWidth="1"/>
    <col min="14084" max="14084" width="25.5703125" style="168" customWidth="1"/>
    <col min="14085" max="14085" width="27.28515625" style="168" customWidth="1"/>
    <col min="14086" max="14086" width="31.42578125" style="168" customWidth="1"/>
    <col min="14087" max="14087" width="30.5703125" style="168" customWidth="1"/>
    <col min="14088" max="14088" width="27.28515625" style="168" customWidth="1"/>
    <col min="14089" max="14089" width="32.5703125" style="168" customWidth="1"/>
    <col min="14090" max="14090" width="30.42578125" style="168" customWidth="1"/>
    <col min="14091" max="14091" width="24.28515625" style="168" customWidth="1"/>
    <col min="14092" max="14092" width="28" style="168" customWidth="1"/>
    <col min="14093" max="14093" width="19.42578125" style="168" customWidth="1"/>
    <col min="14094" max="14330" width="9.28515625" style="168"/>
    <col min="14331" max="14331" width="14.5703125" style="168" customWidth="1"/>
    <col min="14332" max="14332" width="14.42578125" style="168" customWidth="1"/>
    <col min="14333" max="14333" width="58.28515625" style="168" customWidth="1"/>
    <col min="14334" max="14334" width="30.42578125" style="168" customWidth="1"/>
    <col min="14335" max="14335" width="27.28515625" style="168" customWidth="1"/>
    <col min="14336" max="14336" width="30.7109375" style="168" customWidth="1"/>
    <col min="14337" max="14337" width="24.7109375" style="168" customWidth="1"/>
    <col min="14338" max="14338" width="27.28515625" style="168" customWidth="1"/>
    <col min="14339" max="14339" width="32" style="168" customWidth="1"/>
    <col min="14340" max="14340" width="25.5703125" style="168" customWidth="1"/>
    <col min="14341" max="14341" width="27.28515625" style="168" customWidth="1"/>
    <col min="14342" max="14342" width="31.42578125" style="168" customWidth="1"/>
    <col min="14343" max="14343" width="30.5703125" style="168" customWidth="1"/>
    <col min="14344" max="14344" width="27.28515625" style="168" customWidth="1"/>
    <col min="14345" max="14345" width="32.5703125" style="168" customWidth="1"/>
    <col min="14346" max="14346" width="30.42578125" style="168" customWidth="1"/>
    <col min="14347" max="14347" width="24.28515625" style="168" customWidth="1"/>
    <col min="14348" max="14348" width="28" style="168" customWidth="1"/>
    <col min="14349" max="14349" width="19.42578125" style="168" customWidth="1"/>
    <col min="14350" max="14586" width="9.28515625" style="168"/>
    <col min="14587" max="14587" width="14.5703125" style="168" customWidth="1"/>
    <col min="14588" max="14588" width="14.42578125" style="168" customWidth="1"/>
    <col min="14589" max="14589" width="58.28515625" style="168" customWidth="1"/>
    <col min="14590" max="14590" width="30.42578125" style="168" customWidth="1"/>
    <col min="14591" max="14591" width="27.28515625" style="168" customWidth="1"/>
    <col min="14592" max="14592" width="30.7109375" style="168" customWidth="1"/>
    <col min="14593" max="14593" width="24.7109375" style="168" customWidth="1"/>
    <col min="14594" max="14594" width="27.28515625" style="168" customWidth="1"/>
    <col min="14595" max="14595" width="32" style="168" customWidth="1"/>
    <col min="14596" max="14596" width="25.5703125" style="168" customWidth="1"/>
    <col min="14597" max="14597" width="27.28515625" style="168" customWidth="1"/>
    <col min="14598" max="14598" width="31.42578125" style="168" customWidth="1"/>
    <col min="14599" max="14599" width="30.5703125" style="168" customWidth="1"/>
    <col min="14600" max="14600" width="27.28515625" style="168" customWidth="1"/>
    <col min="14601" max="14601" width="32.5703125" style="168" customWidth="1"/>
    <col min="14602" max="14602" width="30.42578125" style="168" customWidth="1"/>
    <col min="14603" max="14603" width="24.28515625" style="168" customWidth="1"/>
    <col min="14604" max="14604" width="28" style="168" customWidth="1"/>
    <col min="14605" max="14605" width="19.42578125" style="168" customWidth="1"/>
    <col min="14606" max="14842" width="9.28515625" style="168"/>
    <col min="14843" max="14843" width="14.5703125" style="168" customWidth="1"/>
    <col min="14844" max="14844" width="14.42578125" style="168" customWidth="1"/>
    <col min="14845" max="14845" width="58.28515625" style="168" customWidth="1"/>
    <col min="14846" max="14846" width="30.42578125" style="168" customWidth="1"/>
    <col min="14847" max="14847" width="27.28515625" style="168" customWidth="1"/>
    <col min="14848" max="14848" width="30.7109375" style="168" customWidth="1"/>
    <col min="14849" max="14849" width="24.7109375" style="168" customWidth="1"/>
    <col min="14850" max="14850" width="27.28515625" style="168" customWidth="1"/>
    <col min="14851" max="14851" width="32" style="168" customWidth="1"/>
    <col min="14852" max="14852" width="25.5703125" style="168" customWidth="1"/>
    <col min="14853" max="14853" width="27.28515625" style="168" customWidth="1"/>
    <col min="14854" max="14854" width="31.42578125" style="168" customWidth="1"/>
    <col min="14855" max="14855" width="30.5703125" style="168" customWidth="1"/>
    <col min="14856" max="14856" width="27.28515625" style="168" customWidth="1"/>
    <col min="14857" max="14857" width="32.5703125" style="168" customWidth="1"/>
    <col min="14858" max="14858" width="30.42578125" style="168" customWidth="1"/>
    <col min="14859" max="14859" width="24.28515625" style="168" customWidth="1"/>
    <col min="14860" max="14860" width="28" style="168" customWidth="1"/>
    <col min="14861" max="14861" width="19.42578125" style="168" customWidth="1"/>
    <col min="14862" max="15098" width="9.28515625" style="168"/>
    <col min="15099" max="15099" width="14.5703125" style="168" customWidth="1"/>
    <col min="15100" max="15100" width="14.42578125" style="168" customWidth="1"/>
    <col min="15101" max="15101" width="58.28515625" style="168" customWidth="1"/>
    <col min="15102" max="15102" width="30.42578125" style="168" customWidth="1"/>
    <col min="15103" max="15103" width="27.28515625" style="168" customWidth="1"/>
    <col min="15104" max="15104" width="30.7109375" style="168" customWidth="1"/>
    <col min="15105" max="15105" width="24.7109375" style="168" customWidth="1"/>
    <col min="15106" max="15106" width="27.28515625" style="168" customWidth="1"/>
    <col min="15107" max="15107" width="32" style="168" customWidth="1"/>
    <col min="15108" max="15108" width="25.5703125" style="168" customWidth="1"/>
    <col min="15109" max="15109" width="27.28515625" style="168" customWidth="1"/>
    <col min="15110" max="15110" width="31.42578125" style="168" customWidth="1"/>
    <col min="15111" max="15111" width="30.5703125" style="168" customWidth="1"/>
    <col min="15112" max="15112" width="27.28515625" style="168" customWidth="1"/>
    <col min="15113" max="15113" width="32.5703125" style="168" customWidth="1"/>
    <col min="15114" max="15114" width="30.42578125" style="168" customWidth="1"/>
    <col min="15115" max="15115" width="24.28515625" style="168" customWidth="1"/>
    <col min="15116" max="15116" width="28" style="168" customWidth="1"/>
    <col min="15117" max="15117" width="19.42578125" style="168" customWidth="1"/>
    <col min="15118" max="15354" width="9.28515625" style="168"/>
    <col min="15355" max="15355" width="14.5703125" style="168" customWidth="1"/>
    <col min="15356" max="15356" width="14.42578125" style="168" customWidth="1"/>
    <col min="15357" max="15357" width="58.28515625" style="168" customWidth="1"/>
    <col min="15358" max="15358" width="30.42578125" style="168" customWidth="1"/>
    <col min="15359" max="15359" width="27.28515625" style="168" customWidth="1"/>
    <col min="15360" max="15360" width="30.7109375" style="168" customWidth="1"/>
    <col min="15361" max="15361" width="24.7109375" style="168" customWidth="1"/>
    <col min="15362" max="15362" width="27.28515625" style="168" customWidth="1"/>
    <col min="15363" max="15363" width="32" style="168" customWidth="1"/>
    <col min="15364" max="15364" width="25.5703125" style="168" customWidth="1"/>
    <col min="15365" max="15365" width="27.28515625" style="168" customWidth="1"/>
    <col min="15366" max="15366" width="31.42578125" style="168" customWidth="1"/>
    <col min="15367" max="15367" width="30.5703125" style="168" customWidth="1"/>
    <col min="15368" max="15368" width="27.28515625" style="168" customWidth="1"/>
    <col min="15369" max="15369" width="32.5703125" style="168" customWidth="1"/>
    <col min="15370" max="15370" width="30.42578125" style="168" customWidth="1"/>
    <col min="15371" max="15371" width="24.28515625" style="168" customWidth="1"/>
    <col min="15372" max="15372" width="28" style="168" customWidth="1"/>
    <col min="15373" max="15373" width="19.42578125" style="168" customWidth="1"/>
    <col min="15374" max="15610" width="9.28515625" style="168"/>
    <col min="15611" max="15611" width="14.5703125" style="168" customWidth="1"/>
    <col min="15612" max="15612" width="14.42578125" style="168" customWidth="1"/>
    <col min="15613" max="15613" width="58.28515625" style="168" customWidth="1"/>
    <col min="15614" max="15614" width="30.42578125" style="168" customWidth="1"/>
    <col min="15615" max="15615" width="27.28515625" style="168" customWidth="1"/>
    <col min="15616" max="15616" width="30.7109375" style="168" customWidth="1"/>
    <col min="15617" max="15617" width="24.7109375" style="168" customWidth="1"/>
    <col min="15618" max="15618" width="27.28515625" style="168" customWidth="1"/>
    <col min="15619" max="15619" width="32" style="168" customWidth="1"/>
    <col min="15620" max="15620" width="25.5703125" style="168" customWidth="1"/>
    <col min="15621" max="15621" width="27.28515625" style="168" customWidth="1"/>
    <col min="15622" max="15622" width="31.42578125" style="168" customWidth="1"/>
    <col min="15623" max="15623" width="30.5703125" style="168" customWidth="1"/>
    <col min="15624" max="15624" width="27.28515625" style="168" customWidth="1"/>
    <col min="15625" max="15625" width="32.5703125" style="168" customWidth="1"/>
    <col min="15626" max="15626" width="30.42578125" style="168" customWidth="1"/>
    <col min="15627" max="15627" width="24.28515625" style="168" customWidth="1"/>
    <col min="15628" max="15628" width="28" style="168" customWidth="1"/>
    <col min="15629" max="15629" width="19.42578125" style="168" customWidth="1"/>
    <col min="15630" max="15866" width="9.28515625" style="168"/>
    <col min="15867" max="15867" width="14.5703125" style="168" customWidth="1"/>
    <col min="15868" max="15868" width="14.42578125" style="168" customWidth="1"/>
    <col min="15869" max="15869" width="58.28515625" style="168" customWidth="1"/>
    <col min="15870" max="15870" width="30.42578125" style="168" customWidth="1"/>
    <col min="15871" max="15871" width="27.28515625" style="168" customWidth="1"/>
    <col min="15872" max="15872" width="30.7109375" style="168" customWidth="1"/>
    <col min="15873" max="15873" width="24.7109375" style="168" customWidth="1"/>
    <col min="15874" max="15874" width="27.28515625" style="168" customWidth="1"/>
    <col min="15875" max="15875" width="32" style="168" customWidth="1"/>
    <col min="15876" max="15876" width="25.5703125" style="168" customWidth="1"/>
    <col min="15877" max="15877" width="27.28515625" style="168" customWidth="1"/>
    <col min="15878" max="15878" width="31.42578125" style="168" customWidth="1"/>
    <col min="15879" max="15879" width="30.5703125" style="168" customWidth="1"/>
    <col min="15880" max="15880" width="27.28515625" style="168" customWidth="1"/>
    <col min="15881" max="15881" width="32.5703125" style="168" customWidth="1"/>
    <col min="15882" max="15882" width="30.42578125" style="168" customWidth="1"/>
    <col min="15883" max="15883" width="24.28515625" style="168" customWidth="1"/>
    <col min="15884" max="15884" width="28" style="168" customWidth="1"/>
    <col min="15885" max="15885" width="19.42578125" style="168" customWidth="1"/>
    <col min="15886" max="16122" width="9.28515625" style="168"/>
    <col min="16123" max="16123" width="14.5703125" style="168" customWidth="1"/>
    <col min="16124" max="16124" width="14.42578125" style="168" customWidth="1"/>
    <col min="16125" max="16125" width="58.28515625" style="168" customWidth="1"/>
    <col min="16126" max="16126" width="30.42578125" style="168" customWidth="1"/>
    <col min="16127" max="16127" width="27.28515625" style="168" customWidth="1"/>
    <col min="16128" max="16128" width="30.7109375" style="168" customWidth="1"/>
    <col min="16129" max="16129" width="24.7109375" style="168" customWidth="1"/>
    <col min="16130" max="16130" width="27.28515625" style="168" customWidth="1"/>
    <col min="16131" max="16131" width="32" style="168" customWidth="1"/>
    <col min="16132" max="16132" width="25.5703125" style="168" customWidth="1"/>
    <col min="16133" max="16133" width="27.28515625" style="168" customWidth="1"/>
    <col min="16134" max="16134" width="31.42578125" style="168" customWidth="1"/>
    <col min="16135" max="16135" width="30.5703125" style="168" customWidth="1"/>
    <col min="16136" max="16136" width="27.28515625" style="168" customWidth="1"/>
    <col min="16137" max="16137" width="32.5703125" style="168" customWidth="1"/>
    <col min="16138" max="16138" width="30.42578125" style="168" customWidth="1"/>
    <col min="16139" max="16139" width="24.28515625" style="168" customWidth="1"/>
    <col min="16140" max="16140" width="28" style="168" customWidth="1"/>
    <col min="16141" max="16141" width="19.42578125" style="168" customWidth="1"/>
    <col min="16142" max="16384" width="9.28515625" style="168"/>
  </cols>
  <sheetData>
    <row r="1" spans="2:12" x14ac:dyDescent="0.25">
      <c r="C1" s="369"/>
      <c r="D1" s="169"/>
      <c r="E1" s="169"/>
      <c r="F1" s="169"/>
      <c r="G1" s="169"/>
    </row>
    <row r="2" spans="2:12" s="186" customFormat="1" x14ac:dyDescent="0.25">
      <c r="B2" s="207"/>
      <c r="C2" s="170"/>
      <c r="D2" s="207"/>
      <c r="E2" s="207"/>
      <c r="F2" s="207"/>
      <c r="G2" s="298" t="s">
        <v>128</v>
      </c>
    </row>
    <row r="3" spans="2:12" s="186" customFormat="1" x14ac:dyDescent="0.25">
      <c r="B3" s="344"/>
      <c r="C3" s="170"/>
      <c r="D3" s="303"/>
      <c r="E3" s="303"/>
      <c r="F3" s="303"/>
      <c r="G3" s="302" t="s">
        <v>491</v>
      </c>
    </row>
    <row r="4" spans="2:12" s="186" customFormat="1" ht="15" customHeight="1" x14ac:dyDescent="0.25">
      <c r="B4" s="344"/>
      <c r="C4" s="170"/>
      <c r="D4" s="303"/>
      <c r="E4" s="303"/>
      <c r="F4" s="303"/>
      <c r="G4" s="302" t="s">
        <v>508</v>
      </c>
    </row>
    <row r="5" spans="2:12" ht="15" customHeight="1" x14ac:dyDescent="0.25">
      <c r="L5" s="370" t="s">
        <v>69</v>
      </c>
    </row>
    <row r="6" spans="2:12" s="188" customFormat="1" x14ac:dyDescent="0.25">
      <c r="B6" s="919" t="s">
        <v>1</v>
      </c>
      <c r="C6" s="919" t="s">
        <v>509</v>
      </c>
      <c r="D6" s="924" t="s">
        <v>510</v>
      </c>
      <c r="E6" s="925"/>
      <c r="F6" s="925"/>
      <c r="G6" s="925"/>
      <c r="H6" s="925"/>
      <c r="I6" s="925"/>
      <c r="J6" s="926"/>
      <c r="K6" s="927" t="s">
        <v>511</v>
      </c>
      <c r="L6" s="930" t="s">
        <v>512</v>
      </c>
    </row>
    <row r="7" spans="2:12" s="189" customFormat="1" ht="14.65" customHeight="1" x14ac:dyDescent="0.2">
      <c r="B7" s="920"/>
      <c r="C7" s="920"/>
      <c r="D7" s="933" t="s">
        <v>513</v>
      </c>
      <c r="E7" s="933"/>
      <c r="F7" s="933"/>
      <c r="G7" s="933"/>
      <c r="H7" s="933" t="s">
        <v>514</v>
      </c>
      <c r="I7" s="933"/>
      <c r="J7" s="933"/>
      <c r="K7" s="928"/>
      <c r="L7" s="931"/>
    </row>
    <row r="8" spans="2:12" s="190" customFormat="1" ht="71.25" x14ac:dyDescent="0.2">
      <c r="B8" s="921"/>
      <c r="C8" s="920"/>
      <c r="D8" s="371" t="s">
        <v>515</v>
      </c>
      <c r="E8" s="371" t="s">
        <v>516</v>
      </c>
      <c r="F8" s="371" t="s">
        <v>517</v>
      </c>
      <c r="G8" s="371" t="s">
        <v>518</v>
      </c>
      <c r="H8" s="371" t="s">
        <v>516</v>
      </c>
      <c r="I8" s="371" t="s">
        <v>517</v>
      </c>
      <c r="J8" s="371" t="s">
        <v>518</v>
      </c>
      <c r="K8" s="929"/>
      <c r="L8" s="931"/>
    </row>
    <row r="9" spans="2:12" s="190" customFormat="1" x14ac:dyDescent="0.2">
      <c r="B9" s="922"/>
      <c r="C9" s="923"/>
      <c r="D9" s="371"/>
      <c r="E9" s="371" t="s">
        <v>88</v>
      </c>
      <c r="F9" s="371" t="s">
        <v>89</v>
      </c>
      <c r="G9" s="371" t="s">
        <v>519</v>
      </c>
      <c r="H9" s="371" t="s">
        <v>91</v>
      </c>
      <c r="I9" s="371" t="s">
        <v>92</v>
      </c>
      <c r="J9" s="371" t="s">
        <v>520</v>
      </c>
      <c r="K9" s="372" t="s">
        <v>521</v>
      </c>
      <c r="L9" s="932"/>
    </row>
    <row r="10" spans="2:12" s="191" customFormat="1" ht="14.25" x14ac:dyDescent="0.2">
      <c r="B10" s="373">
        <v>1</v>
      </c>
      <c r="C10" s="374" t="s">
        <v>522</v>
      </c>
      <c r="D10" s="375"/>
      <c r="E10" s="376"/>
      <c r="F10" s="376"/>
      <c r="G10" s="376"/>
      <c r="H10" s="376"/>
      <c r="I10" s="376"/>
      <c r="J10" s="376"/>
      <c r="K10" s="376"/>
      <c r="L10" s="377"/>
    </row>
    <row r="11" spans="2:12" x14ac:dyDescent="0.25">
      <c r="B11" s="378">
        <v>1.1000000000000001</v>
      </c>
      <c r="C11" s="379" t="s">
        <v>523</v>
      </c>
      <c r="D11" s="380"/>
      <c r="E11" s="381"/>
      <c r="F11" s="381"/>
      <c r="G11" s="381"/>
      <c r="H11" s="381"/>
      <c r="I11" s="381"/>
      <c r="J11" s="381"/>
      <c r="K11" s="381"/>
      <c r="L11" s="382"/>
    </row>
    <row r="12" spans="2:12" x14ac:dyDescent="0.25">
      <c r="B12" s="378">
        <v>1.2</v>
      </c>
      <c r="C12" s="383" t="s">
        <v>470</v>
      </c>
      <c r="D12" s="380"/>
      <c r="E12" s="381"/>
      <c r="F12" s="381"/>
      <c r="G12" s="381"/>
      <c r="H12" s="381"/>
      <c r="I12" s="381"/>
      <c r="J12" s="381"/>
      <c r="K12" s="381"/>
      <c r="L12" s="382"/>
    </row>
    <row r="13" spans="2:12" x14ac:dyDescent="0.25">
      <c r="B13" s="384">
        <v>1.3</v>
      </c>
      <c r="C13" s="383" t="s">
        <v>176</v>
      </c>
      <c r="D13" s="380"/>
      <c r="E13" s="381"/>
      <c r="F13" s="381"/>
      <c r="G13" s="381"/>
      <c r="H13" s="381"/>
      <c r="I13" s="381"/>
      <c r="J13" s="381"/>
      <c r="K13" s="381"/>
      <c r="L13" s="382"/>
    </row>
    <row r="14" spans="2:12" s="191" customFormat="1" x14ac:dyDescent="0.2">
      <c r="B14" s="378"/>
      <c r="C14" s="383"/>
      <c r="D14" s="385"/>
      <c r="E14" s="376"/>
      <c r="F14" s="376"/>
      <c r="G14" s="376"/>
      <c r="H14" s="376"/>
      <c r="I14" s="376"/>
      <c r="J14" s="376"/>
      <c r="K14" s="376"/>
      <c r="L14" s="386"/>
    </row>
    <row r="15" spans="2:12" s="191" customFormat="1" ht="14.25" x14ac:dyDescent="0.2">
      <c r="B15" s="387">
        <v>2</v>
      </c>
      <c r="C15" s="388" t="s">
        <v>524</v>
      </c>
      <c r="D15" s="385"/>
      <c r="E15" s="376"/>
      <c r="F15" s="376"/>
      <c r="G15" s="376"/>
      <c r="H15" s="376"/>
      <c r="I15" s="376"/>
      <c r="J15" s="376"/>
      <c r="K15" s="376"/>
      <c r="L15" s="386"/>
    </row>
    <row r="16" spans="2:12" s="191" customFormat="1" x14ac:dyDescent="0.2">
      <c r="B16" s="389">
        <v>2.1</v>
      </c>
      <c r="C16" s="383" t="s">
        <v>525</v>
      </c>
      <c r="D16" s="385"/>
      <c r="E16" s="376"/>
      <c r="F16" s="376"/>
      <c r="G16" s="376"/>
      <c r="H16" s="376"/>
      <c r="I16" s="376"/>
      <c r="J16" s="376"/>
      <c r="K16" s="376"/>
      <c r="L16" s="386"/>
    </row>
    <row r="17" spans="2:12" s="191" customFormat="1" x14ac:dyDescent="0.2">
      <c r="B17" s="389">
        <v>2.2000000000000002</v>
      </c>
      <c r="C17" s="383" t="s">
        <v>526</v>
      </c>
      <c r="D17" s="385"/>
      <c r="E17" s="376"/>
      <c r="F17" s="376"/>
      <c r="G17" s="376"/>
      <c r="H17" s="376"/>
      <c r="I17" s="376"/>
      <c r="J17" s="376"/>
      <c r="K17" s="376"/>
      <c r="L17" s="386"/>
    </row>
    <row r="18" spans="2:12" s="191" customFormat="1" x14ac:dyDescent="0.2">
      <c r="B18" s="389">
        <v>2.2999999999999998</v>
      </c>
      <c r="C18" s="383" t="s">
        <v>470</v>
      </c>
      <c r="D18" s="385"/>
      <c r="E18" s="376"/>
      <c r="F18" s="376"/>
      <c r="G18" s="376"/>
      <c r="H18" s="376"/>
      <c r="I18" s="376"/>
      <c r="J18" s="376"/>
      <c r="K18" s="376"/>
      <c r="L18" s="386"/>
    </row>
    <row r="19" spans="2:12" s="191" customFormat="1" x14ac:dyDescent="0.2">
      <c r="B19" s="389">
        <v>2.4</v>
      </c>
      <c r="C19" s="383" t="s">
        <v>176</v>
      </c>
      <c r="D19" s="390"/>
      <c r="E19" s="391"/>
      <c r="F19" s="391"/>
      <c r="G19" s="376"/>
      <c r="H19" s="391"/>
      <c r="I19" s="391"/>
      <c r="J19" s="391"/>
      <c r="K19" s="376"/>
      <c r="L19" s="377"/>
    </row>
    <row r="20" spans="2:12" s="191" customFormat="1" x14ac:dyDescent="0.2">
      <c r="B20" s="389"/>
      <c r="C20" s="383"/>
      <c r="D20" s="390"/>
      <c r="E20" s="391"/>
      <c r="F20" s="391"/>
      <c r="G20" s="376"/>
      <c r="H20" s="391"/>
      <c r="I20" s="391"/>
      <c r="J20" s="391"/>
      <c r="K20" s="376"/>
      <c r="L20" s="377"/>
    </row>
    <row r="21" spans="2:12" s="191" customFormat="1" ht="14.25" x14ac:dyDescent="0.2">
      <c r="B21" s="387">
        <v>3</v>
      </c>
      <c r="C21" s="388" t="s">
        <v>527</v>
      </c>
      <c r="D21" s="390"/>
      <c r="E21" s="391"/>
      <c r="F21" s="391"/>
      <c r="G21" s="391"/>
      <c r="H21" s="391"/>
      <c r="I21" s="391"/>
      <c r="J21" s="391"/>
      <c r="K21" s="391"/>
      <c r="L21" s="377"/>
    </row>
    <row r="22" spans="2:12" x14ac:dyDescent="0.25">
      <c r="B22" s="389">
        <v>3.1</v>
      </c>
      <c r="C22" s="383" t="s">
        <v>528</v>
      </c>
      <c r="D22" s="211"/>
      <c r="E22" s="392"/>
      <c r="F22" s="392"/>
      <c r="G22" s="392"/>
      <c r="H22" s="381"/>
      <c r="I22" s="381"/>
      <c r="J22" s="392"/>
      <c r="K22" s="392"/>
      <c r="L22" s="215"/>
    </row>
    <row r="23" spans="2:12" x14ac:dyDescent="0.25">
      <c r="B23" s="389">
        <v>3.2</v>
      </c>
      <c r="C23" s="383" t="s">
        <v>529</v>
      </c>
      <c r="D23" s="211"/>
      <c r="E23" s="392"/>
      <c r="F23" s="392"/>
      <c r="G23" s="392"/>
      <c r="H23" s="381"/>
      <c r="I23" s="381"/>
      <c r="J23" s="392"/>
      <c r="K23" s="392"/>
      <c r="L23" s="215"/>
    </row>
    <row r="24" spans="2:12" x14ac:dyDescent="0.25">
      <c r="B24" s="389">
        <v>3.3</v>
      </c>
      <c r="C24" s="383" t="s">
        <v>470</v>
      </c>
      <c r="D24" s="211"/>
      <c r="E24" s="392"/>
      <c r="F24" s="392"/>
      <c r="G24" s="392"/>
      <c r="H24" s="381"/>
      <c r="I24" s="381"/>
      <c r="J24" s="392"/>
      <c r="K24" s="392"/>
      <c r="L24" s="215"/>
    </row>
    <row r="25" spans="2:12" s="191" customFormat="1" x14ac:dyDescent="0.2">
      <c r="B25" s="389">
        <v>3.4</v>
      </c>
      <c r="C25" s="383" t="s">
        <v>530</v>
      </c>
      <c r="D25" s="390"/>
      <c r="E25" s="391"/>
      <c r="F25" s="391"/>
      <c r="G25" s="391"/>
      <c r="H25" s="391"/>
      <c r="I25" s="391"/>
      <c r="J25" s="391"/>
      <c r="K25" s="391"/>
      <c r="L25" s="377"/>
    </row>
    <row r="26" spans="2:12" s="191" customFormat="1" x14ac:dyDescent="0.2">
      <c r="B26" s="389"/>
      <c r="C26" s="383"/>
      <c r="D26" s="377"/>
      <c r="E26" s="377"/>
      <c r="F26" s="377"/>
      <c r="G26" s="377"/>
      <c r="H26" s="377"/>
      <c r="I26" s="377"/>
      <c r="J26" s="377"/>
      <c r="K26" s="377"/>
      <c r="L26" s="377"/>
    </row>
    <row r="27" spans="2:12" s="191" customFormat="1" ht="14.25" x14ac:dyDescent="0.2">
      <c r="B27" s="387">
        <v>4</v>
      </c>
      <c r="C27" s="388" t="s">
        <v>213</v>
      </c>
      <c r="D27" s="377"/>
      <c r="E27" s="377"/>
      <c r="F27" s="377"/>
      <c r="G27" s="377"/>
      <c r="H27" s="377"/>
      <c r="I27" s="377"/>
      <c r="J27" s="377"/>
      <c r="K27" s="377"/>
      <c r="L27" s="377"/>
    </row>
    <row r="28" spans="2:12" s="191" customFormat="1" x14ac:dyDescent="0.2">
      <c r="B28" s="389"/>
      <c r="C28" s="383"/>
      <c r="D28" s="390"/>
      <c r="E28" s="391"/>
      <c r="F28" s="391"/>
      <c r="G28" s="376"/>
      <c r="H28" s="391"/>
      <c r="I28" s="391"/>
      <c r="J28" s="391"/>
      <c r="K28" s="376"/>
      <c r="L28" s="377"/>
    </row>
    <row r="29" spans="2:12" s="191" customFormat="1" ht="18" customHeight="1" x14ac:dyDescent="0.2">
      <c r="B29" s="387">
        <v>5</v>
      </c>
      <c r="C29" s="388" t="s">
        <v>531</v>
      </c>
      <c r="D29" s="390"/>
      <c r="E29" s="391"/>
      <c r="F29" s="376"/>
      <c r="G29" s="391"/>
      <c r="H29" s="391"/>
      <c r="I29" s="391"/>
      <c r="J29" s="391"/>
      <c r="K29" s="376"/>
      <c r="L29" s="393"/>
    </row>
    <row r="30" spans="2:12" s="191" customFormat="1" ht="18" customHeight="1" x14ac:dyDescent="0.2">
      <c r="B30" s="389"/>
      <c r="C30" s="383"/>
      <c r="D30" s="390"/>
      <c r="E30" s="391"/>
      <c r="F30" s="376"/>
      <c r="G30" s="391"/>
      <c r="H30" s="391"/>
      <c r="I30" s="391"/>
      <c r="J30" s="391"/>
      <c r="K30" s="376"/>
      <c r="L30" s="393"/>
    </row>
    <row r="31" spans="2:12" x14ac:dyDescent="0.25">
      <c r="B31" s="387">
        <v>6</v>
      </c>
      <c r="C31" s="394" t="s">
        <v>532</v>
      </c>
      <c r="D31" s="211"/>
      <c r="E31" s="392"/>
      <c r="F31" s="392"/>
      <c r="G31" s="392"/>
      <c r="H31" s="392"/>
      <c r="I31" s="392"/>
      <c r="J31" s="392"/>
      <c r="K31" s="392"/>
      <c r="L31" s="215"/>
    </row>
    <row r="32" spans="2:12" x14ac:dyDescent="0.25">
      <c r="B32" s="348"/>
      <c r="C32" s="395"/>
      <c r="D32" s="211"/>
      <c r="E32" s="392"/>
      <c r="F32" s="392"/>
      <c r="G32" s="392"/>
      <c r="H32" s="392"/>
      <c r="I32" s="392"/>
      <c r="J32" s="392"/>
      <c r="K32" s="392"/>
      <c r="L32" s="215"/>
    </row>
    <row r="33" spans="2:12" x14ac:dyDescent="0.25">
      <c r="B33" s="387">
        <v>7</v>
      </c>
      <c r="C33" s="394" t="s">
        <v>470</v>
      </c>
      <c r="D33" s="211"/>
      <c r="E33" s="392"/>
      <c r="F33" s="392"/>
      <c r="G33" s="392"/>
      <c r="H33" s="392"/>
      <c r="I33" s="392"/>
      <c r="J33" s="392"/>
      <c r="K33" s="392"/>
      <c r="L33" s="215"/>
    </row>
    <row r="34" spans="2:12" x14ac:dyDescent="0.25">
      <c r="B34" s="348"/>
      <c r="C34" s="395"/>
      <c r="D34" s="211"/>
      <c r="E34" s="392"/>
      <c r="F34" s="392"/>
      <c r="G34" s="392"/>
      <c r="H34" s="392"/>
      <c r="I34" s="392"/>
      <c r="J34" s="392"/>
      <c r="K34" s="392"/>
      <c r="L34" s="215"/>
    </row>
    <row r="35" spans="2:12" s="191" customFormat="1" ht="14.25" x14ac:dyDescent="0.2">
      <c r="B35" s="387">
        <v>8</v>
      </c>
      <c r="C35" s="388" t="s">
        <v>533</v>
      </c>
      <c r="D35" s="396"/>
      <c r="E35" s="391"/>
      <c r="F35" s="391"/>
      <c r="G35" s="376"/>
      <c r="H35" s="391"/>
      <c r="I35" s="391"/>
      <c r="J35" s="391"/>
      <c r="K35" s="376"/>
      <c r="L35" s="393"/>
    </row>
    <row r="37" spans="2:12" x14ac:dyDescent="0.25">
      <c r="C37" s="168" t="s">
        <v>496</v>
      </c>
    </row>
  </sheetData>
  <mergeCells count="7">
    <mergeCell ref="B6:B9"/>
    <mergeCell ref="C6:C9"/>
    <mergeCell ref="D6:J6"/>
    <mergeCell ref="K6:K8"/>
    <mergeCell ref="L6:L9"/>
    <mergeCell ref="D7:G7"/>
    <mergeCell ref="H7:J7"/>
  </mergeCells>
  <printOptions horizontalCentered="1"/>
  <pageMargins left="0.35433070866141703" right="0.23622047244094499" top="0.82677165354330695" bottom="0.62992125984252001" header="0.31496062992126" footer="0.196850393700787"/>
  <pageSetup paperSize="9" scale="60" fitToHeight="2"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N76"/>
  <sheetViews>
    <sheetView showGridLines="0" view="pageBreakPreview" zoomScale="70" zoomScaleNormal="60" zoomScaleSheetLayoutView="70" workbookViewId="0">
      <selection activeCell="B15" sqref="B15"/>
    </sheetView>
  </sheetViews>
  <sheetFormatPr defaultColWidth="9.28515625" defaultRowHeight="15" x14ac:dyDescent="0.25"/>
  <cols>
    <col min="1" max="1" width="4.7109375" style="340" customWidth="1"/>
    <col min="2" max="2" width="9.28515625" style="340" customWidth="1"/>
    <col min="3" max="3" width="16.5703125" style="340" customWidth="1"/>
    <col min="4" max="4" width="18.42578125" style="340" customWidth="1"/>
    <col min="5" max="5" width="20.7109375" style="340" customWidth="1"/>
    <col min="6" max="12" width="16.5703125" style="340" customWidth="1"/>
    <col min="13" max="13" width="16.5703125" style="342" customWidth="1"/>
    <col min="14" max="14" width="23.28515625" style="340" customWidth="1"/>
    <col min="15" max="256" width="9.28515625" style="340"/>
    <col min="257" max="257" width="4.7109375" style="340" customWidth="1"/>
    <col min="258" max="258" width="10.5703125" style="340" customWidth="1"/>
    <col min="259" max="259" width="49.28515625" style="340" customWidth="1"/>
    <col min="260" max="260" width="68.5703125" style="340" customWidth="1"/>
    <col min="261" max="261" width="35.42578125" style="340" customWidth="1"/>
    <col min="262" max="262" width="21" style="340" customWidth="1"/>
    <col min="263" max="263" width="28.42578125" style="340" customWidth="1"/>
    <col min="264" max="264" width="30.7109375" style="340" customWidth="1"/>
    <col min="265" max="265" width="29.5703125" style="340" customWidth="1"/>
    <col min="266" max="266" width="33.5703125" style="340" customWidth="1"/>
    <col min="267" max="267" width="26.5703125" style="340" customWidth="1"/>
    <col min="268" max="268" width="31.5703125" style="340" customWidth="1"/>
    <col min="269" max="269" width="34.28515625" style="340" customWidth="1"/>
    <col min="270" max="270" width="45.28515625" style="340" customWidth="1"/>
    <col min="271" max="512" width="9.28515625" style="340"/>
    <col min="513" max="513" width="4.7109375" style="340" customWidth="1"/>
    <col min="514" max="514" width="10.5703125" style="340" customWidth="1"/>
    <col min="515" max="515" width="49.28515625" style="340" customWidth="1"/>
    <col min="516" max="516" width="68.5703125" style="340" customWidth="1"/>
    <col min="517" max="517" width="35.42578125" style="340" customWidth="1"/>
    <col min="518" max="518" width="21" style="340" customWidth="1"/>
    <col min="519" max="519" width="28.42578125" style="340" customWidth="1"/>
    <col min="520" max="520" width="30.7109375" style="340" customWidth="1"/>
    <col min="521" max="521" width="29.5703125" style="340" customWidth="1"/>
    <col min="522" max="522" width="33.5703125" style="340" customWidth="1"/>
    <col min="523" max="523" width="26.5703125" style="340" customWidth="1"/>
    <col min="524" max="524" width="31.5703125" style="340" customWidth="1"/>
    <col min="525" max="525" width="34.28515625" style="340" customWidth="1"/>
    <col min="526" max="526" width="45.28515625" style="340" customWidth="1"/>
    <col min="527" max="768" width="9.28515625" style="340"/>
    <col min="769" max="769" width="4.7109375" style="340" customWidth="1"/>
    <col min="770" max="770" width="10.5703125" style="340" customWidth="1"/>
    <col min="771" max="771" width="49.28515625" style="340" customWidth="1"/>
    <col min="772" max="772" width="68.5703125" style="340" customWidth="1"/>
    <col min="773" max="773" width="35.42578125" style="340" customWidth="1"/>
    <col min="774" max="774" width="21" style="340" customWidth="1"/>
    <col min="775" max="775" width="28.42578125" style="340" customWidth="1"/>
    <col min="776" max="776" width="30.7109375" style="340" customWidth="1"/>
    <col min="777" max="777" width="29.5703125" style="340" customWidth="1"/>
    <col min="778" max="778" width="33.5703125" style="340" customWidth="1"/>
    <col min="779" max="779" width="26.5703125" style="340" customWidth="1"/>
    <col min="780" max="780" width="31.5703125" style="340" customWidth="1"/>
    <col min="781" max="781" width="34.28515625" style="340" customWidth="1"/>
    <col min="782" max="782" width="45.28515625" style="340" customWidth="1"/>
    <col min="783" max="1024" width="9.28515625" style="340"/>
    <col min="1025" max="1025" width="4.7109375" style="340" customWidth="1"/>
    <col min="1026" max="1026" width="10.5703125" style="340" customWidth="1"/>
    <col min="1027" max="1027" width="49.28515625" style="340" customWidth="1"/>
    <col min="1028" max="1028" width="68.5703125" style="340" customWidth="1"/>
    <col min="1029" max="1029" width="35.42578125" style="340" customWidth="1"/>
    <col min="1030" max="1030" width="21" style="340" customWidth="1"/>
    <col min="1031" max="1031" width="28.42578125" style="340" customWidth="1"/>
    <col min="1032" max="1032" width="30.7109375" style="340" customWidth="1"/>
    <col min="1033" max="1033" width="29.5703125" style="340" customWidth="1"/>
    <col min="1034" max="1034" width="33.5703125" style="340" customWidth="1"/>
    <col min="1035" max="1035" width="26.5703125" style="340" customWidth="1"/>
    <col min="1036" max="1036" width="31.5703125" style="340" customWidth="1"/>
    <col min="1037" max="1037" width="34.28515625" style="340" customWidth="1"/>
    <col min="1038" max="1038" width="45.28515625" style="340" customWidth="1"/>
    <col min="1039" max="1280" width="9.28515625" style="340"/>
    <col min="1281" max="1281" width="4.7109375" style="340" customWidth="1"/>
    <col min="1282" max="1282" width="10.5703125" style="340" customWidth="1"/>
    <col min="1283" max="1283" width="49.28515625" style="340" customWidth="1"/>
    <col min="1284" max="1284" width="68.5703125" style="340" customWidth="1"/>
    <col min="1285" max="1285" width="35.42578125" style="340" customWidth="1"/>
    <col min="1286" max="1286" width="21" style="340" customWidth="1"/>
    <col min="1287" max="1287" width="28.42578125" style="340" customWidth="1"/>
    <col min="1288" max="1288" width="30.7109375" style="340" customWidth="1"/>
    <col min="1289" max="1289" width="29.5703125" style="340" customWidth="1"/>
    <col min="1290" max="1290" width="33.5703125" style="340" customWidth="1"/>
    <col min="1291" max="1291" width="26.5703125" style="340" customWidth="1"/>
    <col min="1292" max="1292" width="31.5703125" style="340" customWidth="1"/>
    <col min="1293" max="1293" width="34.28515625" style="340" customWidth="1"/>
    <col min="1294" max="1294" width="45.28515625" style="340" customWidth="1"/>
    <col min="1295" max="1536" width="9.28515625" style="340"/>
    <col min="1537" max="1537" width="4.7109375" style="340" customWidth="1"/>
    <col min="1538" max="1538" width="10.5703125" style="340" customWidth="1"/>
    <col min="1539" max="1539" width="49.28515625" style="340" customWidth="1"/>
    <col min="1540" max="1540" width="68.5703125" style="340" customWidth="1"/>
    <col min="1541" max="1541" width="35.42578125" style="340" customWidth="1"/>
    <col min="1542" max="1542" width="21" style="340" customWidth="1"/>
    <col min="1543" max="1543" width="28.42578125" style="340" customWidth="1"/>
    <col min="1544" max="1544" width="30.7109375" style="340" customWidth="1"/>
    <col min="1545" max="1545" width="29.5703125" style="340" customWidth="1"/>
    <col min="1546" max="1546" width="33.5703125" style="340" customWidth="1"/>
    <col min="1547" max="1547" width="26.5703125" style="340" customWidth="1"/>
    <col min="1548" max="1548" width="31.5703125" style="340" customWidth="1"/>
    <col min="1549" max="1549" width="34.28515625" style="340" customWidth="1"/>
    <col min="1550" max="1550" width="45.28515625" style="340" customWidth="1"/>
    <col min="1551" max="1792" width="9.28515625" style="340"/>
    <col min="1793" max="1793" width="4.7109375" style="340" customWidth="1"/>
    <col min="1794" max="1794" width="10.5703125" style="340" customWidth="1"/>
    <col min="1795" max="1795" width="49.28515625" style="340" customWidth="1"/>
    <col min="1796" max="1796" width="68.5703125" style="340" customWidth="1"/>
    <col min="1797" max="1797" width="35.42578125" style="340" customWidth="1"/>
    <col min="1798" max="1798" width="21" style="340" customWidth="1"/>
    <col min="1799" max="1799" width="28.42578125" style="340" customWidth="1"/>
    <col min="1800" max="1800" width="30.7109375" style="340" customWidth="1"/>
    <col min="1801" max="1801" width="29.5703125" style="340" customWidth="1"/>
    <col min="1802" max="1802" width="33.5703125" style="340" customWidth="1"/>
    <col min="1803" max="1803" width="26.5703125" style="340" customWidth="1"/>
    <col min="1804" max="1804" width="31.5703125" style="340" customWidth="1"/>
    <col min="1805" max="1805" width="34.28515625" style="340" customWidth="1"/>
    <col min="1806" max="1806" width="45.28515625" style="340" customWidth="1"/>
    <col min="1807" max="2048" width="9.28515625" style="340"/>
    <col min="2049" max="2049" width="4.7109375" style="340" customWidth="1"/>
    <col min="2050" max="2050" width="10.5703125" style="340" customWidth="1"/>
    <col min="2051" max="2051" width="49.28515625" style="340" customWidth="1"/>
    <col min="2052" max="2052" width="68.5703125" style="340" customWidth="1"/>
    <col min="2053" max="2053" width="35.42578125" style="340" customWidth="1"/>
    <col min="2054" max="2054" width="21" style="340" customWidth="1"/>
    <col min="2055" max="2055" width="28.42578125" style="340" customWidth="1"/>
    <col min="2056" max="2056" width="30.7109375" style="340" customWidth="1"/>
    <col min="2057" max="2057" width="29.5703125" style="340" customWidth="1"/>
    <col min="2058" max="2058" width="33.5703125" style="340" customWidth="1"/>
    <col min="2059" max="2059" width="26.5703125" style="340" customWidth="1"/>
    <col min="2060" max="2060" width="31.5703125" style="340" customWidth="1"/>
    <col min="2061" max="2061" width="34.28515625" style="340" customWidth="1"/>
    <col min="2062" max="2062" width="45.28515625" style="340" customWidth="1"/>
    <col min="2063" max="2304" width="9.28515625" style="340"/>
    <col min="2305" max="2305" width="4.7109375" style="340" customWidth="1"/>
    <col min="2306" max="2306" width="10.5703125" style="340" customWidth="1"/>
    <col min="2307" max="2307" width="49.28515625" style="340" customWidth="1"/>
    <col min="2308" max="2308" width="68.5703125" style="340" customWidth="1"/>
    <col min="2309" max="2309" width="35.42578125" style="340" customWidth="1"/>
    <col min="2310" max="2310" width="21" style="340" customWidth="1"/>
    <col min="2311" max="2311" width="28.42578125" style="340" customWidth="1"/>
    <col min="2312" max="2312" width="30.7109375" style="340" customWidth="1"/>
    <col min="2313" max="2313" width="29.5703125" style="340" customWidth="1"/>
    <col min="2314" max="2314" width="33.5703125" style="340" customWidth="1"/>
    <col min="2315" max="2315" width="26.5703125" style="340" customWidth="1"/>
    <col min="2316" max="2316" width="31.5703125" style="340" customWidth="1"/>
    <col min="2317" max="2317" width="34.28515625" style="340" customWidth="1"/>
    <col min="2318" max="2318" width="45.28515625" style="340" customWidth="1"/>
    <col min="2319" max="2560" width="9.28515625" style="340"/>
    <col min="2561" max="2561" width="4.7109375" style="340" customWidth="1"/>
    <col min="2562" max="2562" width="10.5703125" style="340" customWidth="1"/>
    <col min="2563" max="2563" width="49.28515625" style="340" customWidth="1"/>
    <col min="2564" max="2564" width="68.5703125" style="340" customWidth="1"/>
    <col min="2565" max="2565" width="35.42578125" style="340" customWidth="1"/>
    <col min="2566" max="2566" width="21" style="340" customWidth="1"/>
    <col min="2567" max="2567" width="28.42578125" style="340" customWidth="1"/>
    <col min="2568" max="2568" width="30.7109375" style="340" customWidth="1"/>
    <col min="2569" max="2569" width="29.5703125" style="340" customWidth="1"/>
    <col min="2570" max="2570" width="33.5703125" style="340" customWidth="1"/>
    <col min="2571" max="2571" width="26.5703125" style="340" customWidth="1"/>
    <col min="2572" max="2572" width="31.5703125" style="340" customWidth="1"/>
    <col min="2573" max="2573" width="34.28515625" style="340" customWidth="1"/>
    <col min="2574" max="2574" width="45.28515625" style="340" customWidth="1"/>
    <col min="2575" max="2816" width="9.28515625" style="340"/>
    <col min="2817" max="2817" width="4.7109375" style="340" customWidth="1"/>
    <col min="2818" max="2818" width="10.5703125" style="340" customWidth="1"/>
    <col min="2819" max="2819" width="49.28515625" style="340" customWidth="1"/>
    <col min="2820" max="2820" width="68.5703125" style="340" customWidth="1"/>
    <col min="2821" max="2821" width="35.42578125" style="340" customWidth="1"/>
    <col min="2822" max="2822" width="21" style="340" customWidth="1"/>
    <col min="2823" max="2823" width="28.42578125" style="340" customWidth="1"/>
    <col min="2824" max="2824" width="30.7109375" style="340" customWidth="1"/>
    <col min="2825" max="2825" width="29.5703125" style="340" customWidth="1"/>
    <col min="2826" max="2826" width="33.5703125" style="340" customWidth="1"/>
    <col min="2827" max="2827" width="26.5703125" style="340" customWidth="1"/>
    <col min="2828" max="2828" width="31.5703125" style="340" customWidth="1"/>
    <col min="2829" max="2829" width="34.28515625" style="340" customWidth="1"/>
    <col min="2830" max="2830" width="45.28515625" style="340" customWidth="1"/>
    <col min="2831" max="3072" width="9.28515625" style="340"/>
    <col min="3073" max="3073" width="4.7109375" style="340" customWidth="1"/>
    <col min="3074" max="3074" width="10.5703125" style="340" customWidth="1"/>
    <col min="3075" max="3075" width="49.28515625" style="340" customWidth="1"/>
    <col min="3076" max="3076" width="68.5703125" style="340" customWidth="1"/>
    <col min="3077" max="3077" width="35.42578125" style="340" customWidth="1"/>
    <col min="3078" max="3078" width="21" style="340" customWidth="1"/>
    <col min="3079" max="3079" width="28.42578125" style="340" customWidth="1"/>
    <col min="3080" max="3080" width="30.7109375" style="340" customWidth="1"/>
    <col min="3081" max="3081" width="29.5703125" style="340" customWidth="1"/>
    <col min="3082" max="3082" width="33.5703125" style="340" customWidth="1"/>
    <col min="3083" max="3083" width="26.5703125" style="340" customWidth="1"/>
    <col min="3084" max="3084" width="31.5703125" style="340" customWidth="1"/>
    <col min="3085" max="3085" width="34.28515625" style="340" customWidth="1"/>
    <col min="3086" max="3086" width="45.28515625" style="340" customWidth="1"/>
    <col min="3087" max="3328" width="9.28515625" style="340"/>
    <col min="3329" max="3329" width="4.7109375" style="340" customWidth="1"/>
    <col min="3330" max="3330" width="10.5703125" style="340" customWidth="1"/>
    <col min="3331" max="3331" width="49.28515625" style="340" customWidth="1"/>
    <col min="3332" max="3332" width="68.5703125" style="340" customWidth="1"/>
    <col min="3333" max="3333" width="35.42578125" style="340" customWidth="1"/>
    <col min="3334" max="3334" width="21" style="340" customWidth="1"/>
    <col min="3335" max="3335" width="28.42578125" style="340" customWidth="1"/>
    <col min="3336" max="3336" width="30.7109375" style="340" customWidth="1"/>
    <col min="3337" max="3337" width="29.5703125" style="340" customWidth="1"/>
    <col min="3338" max="3338" width="33.5703125" style="340" customWidth="1"/>
    <col min="3339" max="3339" width="26.5703125" style="340" customWidth="1"/>
    <col min="3340" max="3340" width="31.5703125" style="340" customWidth="1"/>
    <col min="3341" max="3341" width="34.28515625" style="340" customWidth="1"/>
    <col min="3342" max="3342" width="45.28515625" style="340" customWidth="1"/>
    <col min="3343" max="3584" width="9.28515625" style="340"/>
    <col min="3585" max="3585" width="4.7109375" style="340" customWidth="1"/>
    <col min="3586" max="3586" width="10.5703125" style="340" customWidth="1"/>
    <col min="3587" max="3587" width="49.28515625" style="340" customWidth="1"/>
    <col min="3588" max="3588" width="68.5703125" style="340" customWidth="1"/>
    <col min="3589" max="3589" width="35.42578125" style="340" customWidth="1"/>
    <col min="3590" max="3590" width="21" style="340" customWidth="1"/>
    <col min="3591" max="3591" width="28.42578125" style="340" customWidth="1"/>
    <col min="3592" max="3592" width="30.7109375" style="340" customWidth="1"/>
    <col min="3593" max="3593" width="29.5703125" style="340" customWidth="1"/>
    <col min="3594" max="3594" width="33.5703125" style="340" customWidth="1"/>
    <col min="3595" max="3595" width="26.5703125" style="340" customWidth="1"/>
    <col min="3596" max="3596" width="31.5703125" style="340" customWidth="1"/>
    <col min="3597" max="3597" width="34.28515625" style="340" customWidth="1"/>
    <col min="3598" max="3598" width="45.28515625" style="340" customWidth="1"/>
    <col min="3599" max="3840" width="9.28515625" style="340"/>
    <col min="3841" max="3841" width="4.7109375" style="340" customWidth="1"/>
    <col min="3842" max="3842" width="10.5703125" style="340" customWidth="1"/>
    <col min="3843" max="3843" width="49.28515625" style="340" customWidth="1"/>
    <col min="3844" max="3844" width="68.5703125" style="340" customWidth="1"/>
    <col min="3845" max="3845" width="35.42578125" style="340" customWidth="1"/>
    <col min="3846" max="3846" width="21" style="340" customWidth="1"/>
    <col min="3847" max="3847" width="28.42578125" style="340" customWidth="1"/>
    <col min="3848" max="3848" width="30.7109375" style="340" customWidth="1"/>
    <col min="3849" max="3849" width="29.5703125" style="340" customWidth="1"/>
    <col min="3850" max="3850" width="33.5703125" style="340" customWidth="1"/>
    <col min="3851" max="3851" width="26.5703125" style="340" customWidth="1"/>
    <col min="3852" max="3852" width="31.5703125" style="340" customWidth="1"/>
    <col min="3853" max="3853" width="34.28515625" style="340" customWidth="1"/>
    <col min="3854" max="3854" width="45.28515625" style="340" customWidth="1"/>
    <col min="3855" max="4096" width="9.28515625" style="340"/>
    <col min="4097" max="4097" width="4.7109375" style="340" customWidth="1"/>
    <col min="4098" max="4098" width="10.5703125" style="340" customWidth="1"/>
    <col min="4099" max="4099" width="49.28515625" style="340" customWidth="1"/>
    <col min="4100" max="4100" width="68.5703125" style="340" customWidth="1"/>
    <col min="4101" max="4101" width="35.42578125" style="340" customWidth="1"/>
    <col min="4102" max="4102" width="21" style="340" customWidth="1"/>
    <col min="4103" max="4103" width="28.42578125" style="340" customWidth="1"/>
    <col min="4104" max="4104" width="30.7109375" style="340" customWidth="1"/>
    <col min="4105" max="4105" width="29.5703125" style="340" customWidth="1"/>
    <col min="4106" max="4106" width="33.5703125" style="340" customWidth="1"/>
    <col min="4107" max="4107" width="26.5703125" style="340" customWidth="1"/>
    <col min="4108" max="4108" width="31.5703125" style="340" customWidth="1"/>
    <col min="4109" max="4109" width="34.28515625" style="340" customWidth="1"/>
    <col min="4110" max="4110" width="45.28515625" style="340" customWidth="1"/>
    <col min="4111" max="4352" width="9.28515625" style="340"/>
    <col min="4353" max="4353" width="4.7109375" style="340" customWidth="1"/>
    <col min="4354" max="4354" width="10.5703125" style="340" customWidth="1"/>
    <col min="4355" max="4355" width="49.28515625" style="340" customWidth="1"/>
    <col min="4356" max="4356" width="68.5703125" style="340" customWidth="1"/>
    <col min="4357" max="4357" width="35.42578125" style="340" customWidth="1"/>
    <col min="4358" max="4358" width="21" style="340" customWidth="1"/>
    <col min="4359" max="4359" width="28.42578125" style="340" customWidth="1"/>
    <col min="4360" max="4360" width="30.7109375" style="340" customWidth="1"/>
    <col min="4361" max="4361" width="29.5703125" style="340" customWidth="1"/>
    <col min="4362" max="4362" width="33.5703125" style="340" customWidth="1"/>
    <col min="4363" max="4363" width="26.5703125" style="340" customWidth="1"/>
    <col min="4364" max="4364" width="31.5703125" style="340" customWidth="1"/>
    <col min="4365" max="4365" width="34.28515625" style="340" customWidth="1"/>
    <col min="4366" max="4366" width="45.28515625" style="340" customWidth="1"/>
    <col min="4367" max="4608" width="9.28515625" style="340"/>
    <col min="4609" max="4609" width="4.7109375" style="340" customWidth="1"/>
    <col min="4610" max="4610" width="10.5703125" style="340" customWidth="1"/>
    <col min="4611" max="4611" width="49.28515625" style="340" customWidth="1"/>
    <col min="4612" max="4612" width="68.5703125" style="340" customWidth="1"/>
    <col min="4613" max="4613" width="35.42578125" style="340" customWidth="1"/>
    <col min="4614" max="4614" width="21" style="340" customWidth="1"/>
    <col min="4615" max="4615" width="28.42578125" style="340" customWidth="1"/>
    <col min="4616" max="4616" width="30.7109375" style="340" customWidth="1"/>
    <col min="4617" max="4617" width="29.5703125" style="340" customWidth="1"/>
    <col min="4618" max="4618" width="33.5703125" style="340" customWidth="1"/>
    <col min="4619" max="4619" width="26.5703125" style="340" customWidth="1"/>
    <col min="4620" max="4620" width="31.5703125" style="340" customWidth="1"/>
    <col min="4621" max="4621" width="34.28515625" style="340" customWidth="1"/>
    <col min="4622" max="4622" width="45.28515625" style="340" customWidth="1"/>
    <col min="4623" max="4864" width="9.28515625" style="340"/>
    <col min="4865" max="4865" width="4.7109375" style="340" customWidth="1"/>
    <col min="4866" max="4866" width="10.5703125" style="340" customWidth="1"/>
    <col min="4867" max="4867" width="49.28515625" style="340" customWidth="1"/>
    <col min="4868" max="4868" width="68.5703125" style="340" customWidth="1"/>
    <col min="4869" max="4869" width="35.42578125" style="340" customWidth="1"/>
    <col min="4870" max="4870" width="21" style="340" customWidth="1"/>
    <col min="4871" max="4871" width="28.42578125" style="340" customWidth="1"/>
    <col min="4872" max="4872" width="30.7109375" style="340" customWidth="1"/>
    <col min="4873" max="4873" width="29.5703125" style="340" customWidth="1"/>
    <col min="4874" max="4874" width="33.5703125" style="340" customWidth="1"/>
    <col min="4875" max="4875" width="26.5703125" style="340" customWidth="1"/>
    <col min="4876" max="4876" width="31.5703125" style="340" customWidth="1"/>
    <col min="4877" max="4877" width="34.28515625" style="340" customWidth="1"/>
    <col min="4878" max="4878" width="45.28515625" style="340" customWidth="1"/>
    <col min="4879" max="5120" width="9.28515625" style="340"/>
    <col min="5121" max="5121" width="4.7109375" style="340" customWidth="1"/>
    <col min="5122" max="5122" width="10.5703125" style="340" customWidth="1"/>
    <col min="5123" max="5123" width="49.28515625" style="340" customWidth="1"/>
    <col min="5124" max="5124" width="68.5703125" style="340" customWidth="1"/>
    <col min="5125" max="5125" width="35.42578125" style="340" customWidth="1"/>
    <col min="5126" max="5126" width="21" style="340" customWidth="1"/>
    <col min="5127" max="5127" width="28.42578125" style="340" customWidth="1"/>
    <col min="5128" max="5128" width="30.7109375" style="340" customWidth="1"/>
    <col min="5129" max="5129" width="29.5703125" style="340" customWidth="1"/>
    <col min="5130" max="5130" width="33.5703125" style="340" customWidth="1"/>
    <col min="5131" max="5131" width="26.5703125" style="340" customWidth="1"/>
    <col min="5132" max="5132" width="31.5703125" style="340" customWidth="1"/>
    <col min="5133" max="5133" width="34.28515625" style="340" customWidth="1"/>
    <col min="5134" max="5134" width="45.28515625" style="340" customWidth="1"/>
    <col min="5135" max="5376" width="9.28515625" style="340"/>
    <col min="5377" max="5377" width="4.7109375" style="340" customWidth="1"/>
    <col min="5378" max="5378" width="10.5703125" style="340" customWidth="1"/>
    <col min="5379" max="5379" width="49.28515625" style="340" customWidth="1"/>
    <col min="5380" max="5380" width="68.5703125" style="340" customWidth="1"/>
    <col min="5381" max="5381" width="35.42578125" style="340" customWidth="1"/>
    <col min="5382" max="5382" width="21" style="340" customWidth="1"/>
    <col min="5383" max="5383" width="28.42578125" style="340" customWidth="1"/>
    <col min="5384" max="5384" width="30.7109375" style="340" customWidth="1"/>
    <col min="5385" max="5385" width="29.5703125" style="340" customWidth="1"/>
    <col min="5386" max="5386" width="33.5703125" style="340" customWidth="1"/>
    <col min="5387" max="5387" width="26.5703125" style="340" customWidth="1"/>
    <col min="5388" max="5388" width="31.5703125" style="340" customWidth="1"/>
    <col min="5389" max="5389" width="34.28515625" style="340" customWidth="1"/>
    <col min="5390" max="5390" width="45.28515625" style="340" customWidth="1"/>
    <col min="5391" max="5632" width="9.28515625" style="340"/>
    <col min="5633" max="5633" width="4.7109375" style="340" customWidth="1"/>
    <col min="5634" max="5634" width="10.5703125" style="340" customWidth="1"/>
    <col min="5635" max="5635" width="49.28515625" style="340" customWidth="1"/>
    <col min="5636" max="5636" width="68.5703125" style="340" customWidth="1"/>
    <col min="5637" max="5637" width="35.42578125" style="340" customWidth="1"/>
    <col min="5638" max="5638" width="21" style="340" customWidth="1"/>
    <col min="5639" max="5639" width="28.42578125" style="340" customWidth="1"/>
    <col min="5640" max="5640" width="30.7109375" style="340" customWidth="1"/>
    <col min="5641" max="5641" width="29.5703125" style="340" customWidth="1"/>
    <col min="5642" max="5642" width="33.5703125" style="340" customWidth="1"/>
    <col min="5643" max="5643" width="26.5703125" style="340" customWidth="1"/>
    <col min="5644" max="5644" width="31.5703125" style="340" customWidth="1"/>
    <col min="5645" max="5645" width="34.28515625" style="340" customWidth="1"/>
    <col min="5646" max="5646" width="45.28515625" style="340" customWidth="1"/>
    <col min="5647" max="5888" width="9.28515625" style="340"/>
    <col min="5889" max="5889" width="4.7109375" style="340" customWidth="1"/>
    <col min="5890" max="5890" width="10.5703125" style="340" customWidth="1"/>
    <col min="5891" max="5891" width="49.28515625" style="340" customWidth="1"/>
    <col min="5892" max="5892" width="68.5703125" style="340" customWidth="1"/>
    <col min="5893" max="5893" width="35.42578125" style="340" customWidth="1"/>
    <col min="5894" max="5894" width="21" style="340" customWidth="1"/>
    <col min="5895" max="5895" width="28.42578125" style="340" customWidth="1"/>
    <col min="5896" max="5896" width="30.7109375" style="340" customWidth="1"/>
    <col min="5897" max="5897" width="29.5703125" style="340" customWidth="1"/>
    <col min="5898" max="5898" width="33.5703125" style="340" customWidth="1"/>
    <col min="5899" max="5899" width="26.5703125" style="340" customWidth="1"/>
    <col min="5900" max="5900" width="31.5703125" style="340" customWidth="1"/>
    <col min="5901" max="5901" width="34.28515625" style="340" customWidth="1"/>
    <col min="5902" max="5902" width="45.28515625" style="340" customWidth="1"/>
    <col min="5903" max="6144" width="9.28515625" style="340"/>
    <col min="6145" max="6145" width="4.7109375" style="340" customWidth="1"/>
    <col min="6146" max="6146" width="10.5703125" style="340" customWidth="1"/>
    <col min="6147" max="6147" width="49.28515625" style="340" customWidth="1"/>
    <col min="6148" max="6148" width="68.5703125" style="340" customWidth="1"/>
    <col min="6149" max="6149" width="35.42578125" style="340" customWidth="1"/>
    <col min="6150" max="6150" width="21" style="340" customWidth="1"/>
    <col min="6151" max="6151" width="28.42578125" style="340" customWidth="1"/>
    <col min="6152" max="6152" width="30.7109375" style="340" customWidth="1"/>
    <col min="6153" max="6153" width="29.5703125" style="340" customWidth="1"/>
    <col min="6154" max="6154" width="33.5703125" style="340" customWidth="1"/>
    <col min="6155" max="6155" width="26.5703125" style="340" customWidth="1"/>
    <col min="6156" max="6156" width="31.5703125" style="340" customWidth="1"/>
    <col min="6157" max="6157" width="34.28515625" style="340" customWidth="1"/>
    <col min="6158" max="6158" width="45.28515625" style="340" customWidth="1"/>
    <col min="6159" max="6400" width="9.28515625" style="340"/>
    <col min="6401" max="6401" width="4.7109375" style="340" customWidth="1"/>
    <col min="6402" max="6402" width="10.5703125" style="340" customWidth="1"/>
    <col min="6403" max="6403" width="49.28515625" style="340" customWidth="1"/>
    <col min="6404" max="6404" width="68.5703125" style="340" customWidth="1"/>
    <col min="6405" max="6405" width="35.42578125" style="340" customWidth="1"/>
    <col min="6406" max="6406" width="21" style="340" customWidth="1"/>
    <col min="6407" max="6407" width="28.42578125" style="340" customWidth="1"/>
    <col min="6408" max="6408" width="30.7109375" style="340" customWidth="1"/>
    <col min="6409" max="6409" width="29.5703125" style="340" customWidth="1"/>
    <col min="6410" max="6410" width="33.5703125" style="340" customWidth="1"/>
    <col min="6411" max="6411" width="26.5703125" style="340" customWidth="1"/>
    <col min="6412" max="6412" width="31.5703125" style="340" customWidth="1"/>
    <col min="6413" max="6413" width="34.28515625" style="340" customWidth="1"/>
    <col min="6414" max="6414" width="45.28515625" style="340" customWidth="1"/>
    <col min="6415" max="6656" width="9.28515625" style="340"/>
    <col min="6657" max="6657" width="4.7109375" style="340" customWidth="1"/>
    <col min="6658" max="6658" width="10.5703125" style="340" customWidth="1"/>
    <col min="6659" max="6659" width="49.28515625" style="340" customWidth="1"/>
    <col min="6660" max="6660" width="68.5703125" style="340" customWidth="1"/>
    <col min="6661" max="6661" width="35.42578125" style="340" customWidth="1"/>
    <col min="6662" max="6662" width="21" style="340" customWidth="1"/>
    <col min="6663" max="6663" width="28.42578125" style="340" customWidth="1"/>
    <col min="6664" max="6664" width="30.7109375" style="340" customWidth="1"/>
    <col min="6665" max="6665" width="29.5703125" style="340" customWidth="1"/>
    <col min="6666" max="6666" width="33.5703125" style="340" customWidth="1"/>
    <col min="6667" max="6667" width="26.5703125" style="340" customWidth="1"/>
    <col min="6668" max="6668" width="31.5703125" style="340" customWidth="1"/>
    <col min="6669" max="6669" width="34.28515625" style="340" customWidth="1"/>
    <col min="6670" max="6670" width="45.28515625" style="340" customWidth="1"/>
    <col min="6671" max="6912" width="9.28515625" style="340"/>
    <col min="6913" max="6913" width="4.7109375" style="340" customWidth="1"/>
    <col min="6914" max="6914" width="10.5703125" style="340" customWidth="1"/>
    <col min="6915" max="6915" width="49.28515625" style="340" customWidth="1"/>
    <col min="6916" max="6916" width="68.5703125" style="340" customWidth="1"/>
    <col min="6917" max="6917" width="35.42578125" style="340" customWidth="1"/>
    <col min="6918" max="6918" width="21" style="340" customWidth="1"/>
    <col min="6919" max="6919" width="28.42578125" style="340" customWidth="1"/>
    <col min="6920" max="6920" width="30.7109375" style="340" customWidth="1"/>
    <col min="6921" max="6921" width="29.5703125" style="340" customWidth="1"/>
    <col min="6922" max="6922" width="33.5703125" style="340" customWidth="1"/>
    <col min="6923" max="6923" width="26.5703125" style="340" customWidth="1"/>
    <col min="6924" max="6924" width="31.5703125" style="340" customWidth="1"/>
    <col min="6925" max="6925" width="34.28515625" style="340" customWidth="1"/>
    <col min="6926" max="6926" width="45.28515625" style="340" customWidth="1"/>
    <col min="6927" max="7168" width="9.28515625" style="340"/>
    <col min="7169" max="7169" width="4.7109375" style="340" customWidth="1"/>
    <col min="7170" max="7170" width="10.5703125" style="340" customWidth="1"/>
    <col min="7171" max="7171" width="49.28515625" style="340" customWidth="1"/>
    <col min="7172" max="7172" width="68.5703125" style="340" customWidth="1"/>
    <col min="7173" max="7173" width="35.42578125" style="340" customWidth="1"/>
    <col min="7174" max="7174" width="21" style="340" customWidth="1"/>
    <col min="7175" max="7175" width="28.42578125" style="340" customWidth="1"/>
    <col min="7176" max="7176" width="30.7109375" style="340" customWidth="1"/>
    <col min="7177" max="7177" width="29.5703125" style="340" customWidth="1"/>
    <col min="7178" max="7178" width="33.5703125" style="340" customWidth="1"/>
    <col min="7179" max="7179" width="26.5703125" style="340" customWidth="1"/>
    <col min="7180" max="7180" width="31.5703125" style="340" customWidth="1"/>
    <col min="7181" max="7181" width="34.28515625" style="340" customWidth="1"/>
    <col min="7182" max="7182" width="45.28515625" style="340" customWidth="1"/>
    <col min="7183" max="7424" width="9.28515625" style="340"/>
    <col min="7425" max="7425" width="4.7109375" style="340" customWidth="1"/>
    <col min="7426" max="7426" width="10.5703125" style="340" customWidth="1"/>
    <col min="7427" max="7427" width="49.28515625" style="340" customWidth="1"/>
    <col min="7428" max="7428" width="68.5703125" style="340" customWidth="1"/>
    <col min="7429" max="7429" width="35.42578125" style="340" customWidth="1"/>
    <col min="7430" max="7430" width="21" style="340" customWidth="1"/>
    <col min="7431" max="7431" width="28.42578125" style="340" customWidth="1"/>
    <col min="7432" max="7432" width="30.7109375" style="340" customWidth="1"/>
    <col min="7433" max="7433" width="29.5703125" style="340" customWidth="1"/>
    <col min="7434" max="7434" width="33.5703125" style="340" customWidth="1"/>
    <col min="7435" max="7435" width="26.5703125" style="340" customWidth="1"/>
    <col min="7436" max="7436" width="31.5703125" style="340" customWidth="1"/>
    <col min="7437" max="7437" width="34.28515625" style="340" customWidth="1"/>
    <col min="7438" max="7438" width="45.28515625" style="340" customWidth="1"/>
    <col min="7439" max="7680" width="9.28515625" style="340"/>
    <col min="7681" max="7681" width="4.7109375" style="340" customWidth="1"/>
    <col min="7682" max="7682" width="10.5703125" style="340" customWidth="1"/>
    <col min="7683" max="7683" width="49.28515625" style="340" customWidth="1"/>
    <col min="7684" max="7684" width="68.5703125" style="340" customWidth="1"/>
    <col min="7685" max="7685" width="35.42578125" style="340" customWidth="1"/>
    <col min="7686" max="7686" width="21" style="340" customWidth="1"/>
    <col min="7687" max="7687" width="28.42578125" style="340" customWidth="1"/>
    <col min="7688" max="7688" width="30.7109375" style="340" customWidth="1"/>
    <col min="7689" max="7689" width="29.5703125" style="340" customWidth="1"/>
    <col min="7690" max="7690" width="33.5703125" style="340" customWidth="1"/>
    <col min="7691" max="7691" width="26.5703125" style="340" customWidth="1"/>
    <col min="7692" max="7692" width="31.5703125" style="340" customWidth="1"/>
    <col min="7693" max="7693" width="34.28515625" style="340" customWidth="1"/>
    <col min="7694" max="7694" width="45.28515625" style="340" customWidth="1"/>
    <col min="7695" max="7936" width="9.28515625" style="340"/>
    <col min="7937" max="7937" width="4.7109375" style="340" customWidth="1"/>
    <col min="7938" max="7938" width="10.5703125" style="340" customWidth="1"/>
    <col min="7939" max="7939" width="49.28515625" style="340" customWidth="1"/>
    <col min="7940" max="7940" width="68.5703125" style="340" customWidth="1"/>
    <col min="7941" max="7941" width="35.42578125" style="340" customWidth="1"/>
    <col min="7942" max="7942" width="21" style="340" customWidth="1"/>
    <col min="7943" max="7943" width="28.42578125" style="340" customWidth="1"/>
    <col min="7944" max="7944" width="30.7109375" style="340" customWidth="1"/>
    <col min="7945" max="7945" width="29.5703125" style="340" customWidth="1"/>
    <col min="7946" max="7946" width="33.5703125" style="340" customWidth="1"/>
    <col min="7947" max="7947" width="26.5703125" style="340" customWidth="1"/>
    <col min="7948" max="7948" width="31.5703125" style="340" customWidth="1"/>
    <col min="7949" max="7949" width="34.28515625" style="340" customWidth="1"/>
    <col min="7950" max="7950" width="45.28515625" style="340" customWidth="1"/>
    <col min="7951" max="8192" width="9.28515625" style="340"/>
    <col min="8193" max="8193" width="4.7109375" style="340" customWidth="1"/>
    <col min="8194" max="8194" width="10.5703125" style="340" customWidth="1"/>
    <col min="8195" max="8195" width="49.28515625" style="340" customWidth="1"/>
    <col min="8196" max="8196" width="68.5703125" style="340" customWidth="1"/>
    <col min="8197" max="8197" width="35.42578125" style="340" customWidth="1"/>
    <col min="8198" max="8198" width="21" style="340" customWidth="1"/>
    <col min="8199" max="8199" width="28.42578125" style="340" customWidth="1"/>
    <col min="8200" max="8200" width="30.7109375" style="340" customWidth="1"/>
    <col min="8201" max="8201" width="29.5703125" style="340" customWidth="1"/>
    <col min="8202" max="8202" width="33.5703125" style="340" customWidth="1"/>
    <col min="8203" max="8203" width="26.5703125" style="340" customWidth="1"/>
    <col min="8204" max="8204" width="31.5703125" style="340" customWidth="1"/>
    <col min="8205" max="8205" width="34.28515625" style="340" customWidth="1"/>
    <col min="8206" max="8206" width="45.28515625" style="340" customWidth="1"/>
    <col min="8207" max="8448" width="9.28515625" style="340"/>
    <col min="8449" max="8449" width="4.7109375" style="340" customWidth="1"/>
    <col min="8450" max="8450" width="10.5703125" style="340" customWidth="1"/>
    <col min="8451" max="8451" width="49.28515625" style="340" customWidth="1"/>
    <col min="8452" max="8452" width="68.5703125" style="340" customWidth="1"/>
    <col min="8453" max="8453" width="35.42578125" style="340" customWidth="1"/>
    <col min="8454" max="8454" width="21" style="340" customWidth="1"/>
    <col min="8455" max="8455" width="28.42578125" style="340" customWidth="1"/>
    <col min="8456" max="8456" width="30.7109375" style="340" customWidth="1"/>
    <col min="8457" max="8457" width="29.5703125" style="340" customWidth="1"/>
    <col min="8458" max="8458" width="33.5703125" style="340" customWidth="1"/>
    <col min="8459" max="8459" width="26.5703125" style="340" customWidth="1"/>
    <col min="8460" max="8460" width="31.5703125" style="340" customWidth="1"/>
    <col min="8461" max="8461" width="34.28515625" style="340" customWidth="1"/>
    <col min="8462" max="8462" width="45.28515625" style="340" customWidth="1"/>
    <col min="8463" max="8704" width="9.28515625" style="340"/>
    <col min="8705" max="8705" width="4.7109375" style="340" customWidth="1"/>
    <col min="8706" max="8706" width="10.5703125" style="340" customWidth="1"/>
    <col min="8707" max="8707" width="49.28515625" style="340" customWidth="1"/>
    <col min="8708" max="8708" width="68.5703125" style="340" customWidth="1"/>
    <col min="8709" max="8709" width="35.42578125" style="340" customWidth="1"/>
    <col min="8710" max="8710" width="21" style="340" customWidth="1"/>
    <col min="8711" max="8711" width="28.42578125" style="340" customWidth="1"/>
    <col min="8712" max="8712" width="30.7109375" style="340" customWidth="1"/>
    <col min="8713" max="8713" width="29.5703125" style="340" customWidth="1"/>
    <col min="8714" max="8714" width="33.5703125" style="340" customWidth="1"/>
    <col min="8715" max="8715" width="26.5703125" style="340" customWidth="1"/>
    <col min="8716" max="8716" width="31.5703125" style="340" customWidth="1"/>
    <col min="8717" max="8717" width="34.28515625" style="340" customWidth="1"/>
    <col min="8718" max="8718" width="45.28515625" style="340" customWidth="1"/>
    <col min="8719" max="8960" width="9.28515625" style="340"/>
    <col min="8961" max="8961" width="4.7109375" style="340" customWidth="1"/>
    <col min="8962" max="8962" width="10.5703125" style="340" customWidth="1"/>
    <col min="8963" max="8963" width="49.28515625" style="340" customWidth="1"/>
    <col min="8964" max="8964" width="68.5703125" style="340" customWidth="1"/>
    <col min="8965" max="8965" width="35.42578125" style="340" customWidth="1"/>
    <col min="8966" max="8966" width="21" style="340" customWidth="1"/>
    <col min="8967" max="8967" width="28.42578125" style="340" customWidth="1"/>
    <col min="8968" max="8968" width="30.7109375" style="340" customWidth="1"/>
    <col min="8969" max="8969" width="29.5703125" style="340" customWidth="1"/>
    <col min="8970" max="8970" width="33.5703125" style="340" customWidth="1"/>
    <col min="8971" max="8971" width="26.5703125" style="340" customWidth="1"/>
    <col min="8972" max="8972" width="31.5703125" style="340" customWidth="1"/>
    <col min="8973" max="8973" width="34.28515625" style="340" customWidth="1"/>
    <col min="8974" max="8974" width="45.28515625" style="340" customWidth="1"/>
    <col min="8975" max="9216" width="9.28515625" style="340"/>
    <col min="9217" max="9217" width="4.7109375" style="340" customWidth="1"/>
    <col min="9218" max="9218" width="10.5703125" style="340" customWidth="1"/>
    <col min="9219" max="9219" width="49.28515625" style="340" customWidth="1"/>
    <col min="9220" max="9220" width="68.5703125" style="340" customWidth="1"/>
    <col min="9221" max="9221" width="35.42578125" style="340" customWidth="1"/>
    <col min="9222" max="9222" width="21" style="340" customWidth="1"/>
    <col min="9223" max="9223" width="28.42578125" style="340" customWidth="1"/>
    <col min="9224" max="9224" width="30.7109375" style="340" customWidth="1"/>
    <col min="9225" max="9225" width="29.5703125" style="340" customWidth="1"/>
    <col min="9226" max="9226" width="33.5703125" style="340" customWidth="1"/>
    <col min="9227" max="9227" width="26.5703125" style="340" customWidth="1"/>
    <col min="9228" max="9228" width="31.5703125" style="340" customWidth="1"/>
    <col min="9229" max="9229" width="34.28515625" style="340" customWidth="1"/>
    <col min="9230" max="9230" width="45.28515625" style="340" customWidth="1"/>
    <col min="9231" max="9472" width="9.28515625" style="340"/>
    <col min="9473" max="9473" width="4.7109375" style="340" customWidth="1"/>
    <col min="9474" max="9474" width="10.5703125" style="340" customWidth="1"/>
    <col min="9475" max="9475" width="49.28515625" style="340" customWidth="1"/>
    <col min="9476" max="9476" width="68.5703125" style="340" customWidth="1"/>
    <col min="9477" max="9477" width="35.42578125" style="340" customWidth="1"/>
    <col min="9478" max="9478" width="21" style="340" customWidth="1"/>
    <col min="9479" max="9479" width="28.42578125" style="340" customWidth="1"/>
    <col min="9480" max="9480" width="30.7109375" style="340" customWidth="1"/>
    <col min="9481" max="9481" width="29.5703125" style="340" customWidth="1"/>
    <col min="9482" max="9482" width="33.5703125" style="340" customWidth="1"/>
    <col min="9483" max="9483" width="26.5703125" style="340" customWidth="1"/>
    <col min="9484" max="9484" width="31.5703125" style="340" customWidth="1"/>
    <col min="9485" max="9485" width="34.28515625" style="340" customWidth="1"/>
    <col min="9486" max="9486" width="45.28515625" style="340" customWidth="1"/>
    <col min="9487" max="9728" width="9.28515625" style="340"/>
    <col min="9729" max="9729" width="4.7109375" style="340" customWidth="1"/>
    <col min="9730" max="9730" width="10.5703125" style="340" customWidth="1"/>
    <col min="9731" max="9731" width="49.28515625" style="340" customWidth="1"/>
    <col min="9732" max="9732" width="68.5703125" style="340" customWidth="1"/>
    <col min="9733" max="9733" width="35.42578125" style="340" customWidth="1"/>
    <col min="9734" max="9734" width="21" style="340" customWidth="1"/>
    <col min="9735" max="9735" width="28.42578125" style="340" customWidth="1"/>
    <col min="9736" max="9736" width="30.7109375" style="340" customWidth="1"/>
    <col min="9737" max="9737" width="29.5703125" style="340" customWidth="1"/>
    <col min="9738" max="9738" width="33.5703125" style="340" customWidth="1"/>
    <col min="9739" max="9739" width="26.5703125" style="340" customWidth="1"/>
    <col min="9740" max="9740" width="31.5703125" style="340" customWidth="1"/>
    <col min="9741" max="9741" width="34.28515625" style="340" customWidth="1"/>
    <col min="9742" max="9742" width="45.28515625" style="340" customWidth="1"/>
    <col min="9743" max="9984" width="9.28515625" style="340"/>
    <col min="9985" max="9985" width="4.7109375" style="340" customWidth="1"/>
    <col min="9986" max="9986" width="10.5703125" style="340" customWidth="1"/>
    <col min="9987" max="9987" width="49.28515625" style="340" customWidth="1"/>
    <col min="9988" max="9988" width="68.5703125" style="340" customWidth="1"/>
    <col min="9989" max="9989" width="35.42578125" style="340" customWidth="1"/>
    <col min="9990" max="9990" width="21" style="340" customWidth="1"/>
    <col min="9991" max="9991" width="28.42578125" style="340" customWidth="1"/>
    <col min="9992" max="9992" width="30.7109375" style="340" customWidth="1"/>
    <col min="9993" max="9993" width="29.5703125" style="340" customWidth="1"/>
    <col min="9994" max="9994" width="33.5703125" style="340" customWidth="1"/>
    <col min="9995" max="9995" width="26.5703125" style="340" customWidth="1"/>
    <col min="9996" max="9996" width="31.5703125" style="340" customWidth="1"/>
    <col min="9997" max="9997" width="34.28515625" style="340" customWidth="1"/>
    <col min="9998" max="9998" width="45.28515625" style="340" customWidth="1"/>
    <col min="9999" max="10240" width="9.28515625" style="340"/>
    <col min="10241" max="10241" width="4.7109375" style="340" customWidth="1"/>
    <col min="10242" max="10242" width="10.5703125" style="340" customWidth="1"/>
    <col min="10243" max="10243" width="49.28515625" style="340" customWidth="1"/>
    <col min="10244" max="10244" width="68.5703125" style="340" customWidth="1"/>
    <col min="10245" max="10245" width="35.42578125" style="340" customWidth="1"/>
    <col min="10246" max="10246" width="21" style="340" customWidth="1"/>
    <col min="10247" max="10247" width="28.42578125" style="340" customWidth="1"/>
    <col min="10248" max="10248" width="30.7109375" style="340" customWidth="1"/>
    <col min="10249" max="10249" width="29.5703125" style="340" customWidth="1"/>
    <col min="10250" max="10250" width="33.5703125" style="340" customWidth="1"/>
    <col min="10251" max="10251" width="26.5703125" style="340" customWidth="1"/>
    <col min="10252" max="10252" width="31.5703125" style="340" customWidth="1"/>
    <col min="10253" max="10253" width="34.28515625" style="340" customWidth="1"/>
    <col min="10254" max="10254" width="45.28515625" style="340" customWidth="1"/>
    <col min="10255" max="10496" width="9.28515625" style="340"/>
    <col min="10497" max="10497" width="4.7109375" style="340" customWidth="1"/>
    <col min="10498" max="10498" width="10.5703125" style="340" customWidth="1"/>
    <col min="10499" max="10499" width="49.28515625" style="340" customWidth="1"/>
    <col min="10500" max="10500" width="68.5703125" style="340" customWidth="1"/>
    <col min="10501" max="10501" width="35.42578125" style="340" customWidth="1"/>
    <col min="10502" max="10502" width="21" style="340" customWidth="1"/>
    <col min="10503" max="10503" width="28.42578125" style="340" customWidth="1"/>
    <col min="10504" max="10504" width="30.7109375" style="340" customWidth="1"/>
    <col min="10505" max="10505" width="29.5703125" style="340" customWidth="1"/>
    <col min="10506" max="10506" width="33.5703125" style="340" customWidth="1"/>
    <col min="10507" max="10507" width="26.5703125" style="340" customWidth="1"/>
    <col min="10508" max="10508" width="31.5703125" style="340" customWidth="1"/>
    <col min="10509" max="10509" width="34.28515625" style="340" customWidth="1"/>
    <col min="10510" max="10510" width="45.28515625" style="340" customWidth="1"/>
    <col min="10511" max="10752" width="9.28515625" style="340"/>
    <col min="10753" max="10753" width="4.7109375" style="340" customWidth="1"/>
    <col min="10754" max="10754" width="10.5703125" style="340" customWidth="1"/>
    <col min="10755" max="10755" width="49.28515625" style="340" customWidth="1"/>
    <col min="10756" max="10756" width="68.5703125" style="340" customWidth="1"/>
    <col min="10757" max="10757" width="35.42578125" style="340" customWidth="1"/>
    <col min="10758" max="10758" width="21" style="340" customWidth="1"/>
    <col min="10759" max="10759" width="28.42578125" style="340" customWidth="1"/>
    <col min="10760" max="10760" width="30.7109375" style="340" customWidth="1"/>
    <col min="10761" max="10761" width="29.5703125" style="340" customWidth="1"/>
    <col min="10762" max="10762" width="33.5703125" style="340" customWidth="1"/>
    <col min="10763" max="10763" width="26.5703125" style="340" customWidth="1"/>
    <col min="10764" max="10764" width="31.5703125" style="340" customWidth="1"/>
    <col min="10765" max="10765" width="34.28515625" style="340" customWidth="1"/>
    <col min="10766" max="10766" width="45.28515625" style="340" customWidth="1"/>
    <col min="10767" max="11008" width="9.28515625" style="340"/>
    <col min="11009" max="11009" width="4.7109375" style="340" customWidth="1"/>
    <col min="11010" max="11010" width="10.5703125" style="340" customWidth="1"/>
    <col min="11011" max="11011" width="49.28515625" style="340" customWidth="1"/>
    <col min="11012" max="11012" width="68.5703125" style="340" customWidth="1"/>
    <col min="11013" max="11013" width="35.42578125" style="340" customWidth="1"/>
    <col min="11014" max="11014" width="21" style="340" customWidth="1"/>
    <col min="11015" max="11015" width="28.42578125" style="340" customWidth="1"/>
    <col min="11016" max="11016" width="30.7109375" style="340" customWidth="1"/>
    <col min="11017" max="11017" width="29.5703125" style="340" customWidth="1"/>
    <col min="11018" max="11018" width="33.5703125" style="340" customWidth="1"/>
    <col min="11019" max="11019" width="26.5703125" style="340" customWidth="1"/>
    <col min="11020" max="11020" width="31.5703125" style="340" customWidth="1"/>
    <col min="11021" max="11021" width="34.28515625" style="340" customWidth="1"/>
    <col min="11022" max="11022" width="45.28515625" style="340" customWidth="1"/>
    <col min="11023" max="11264" width="9.28515625" style="340"/>
    <col min="11265" max="11265" width="4.7109375" style="340" customWidth="1"/>
    <col min="11266" max="11266" width="10.5703125" style="340" customWidth="1"/>
    <col min="11267" max="11267" width="49.28515625" style="340" customWidth="1"/>
    <col min="11268" max="11268" width="68.5703125" style="340" customWidth="1"/>
    <col min="11269" max="11269" width="35.42578125" style="340" customWidth="1"/>
    <col min="11270" max="11270" width="21" style="340" customWidth="1"/>
    <col min="11271" max="11271" width="28.42578125" style="340" customWidth="1"/>
    <col min="11272" max="11272" width="30.7109375" style="340" customWidth="1"/>
    <col min="11273" max="11273" width="29.5703125" style="340" customWidth="1"/>
    <col min="11274" max="11274" width="33.5703125" style="340" customWidth="1"/>
    <col min="11275" max="11275" width="26.5703125" style="340" customWidth="1"/>
    <col min="11276" max="11276" width="31.5703125" style="340" customWidth="1"/>
    <col min="11277" max="11277" width="34.28515625" style="340" customWidth="1"/>
    <col min="11278" max="11278" width="45.28515625" style="340" customWidth="1"/>
    <col min="11279" max="11520" width="9.28515625" style="340"/>
    <col min="11521" max="11521" width="4.7109375" style="340" customWidth="1"/>
    <col min="11522" max="11522" width="10.5703125" style="340" customWidth="1"/>
    <col min="11523" max="11523" width="49.28515625" style="340" customWidth="1"/>
    <col min="11524" max="11524" width="68.5703125" style="340" customWidth="1"/>
    <col min="11525" max="11525" width="35.42578125" style="340" customWidth="1"/>
    <col min="11526" max="11526" width="21" style="340" customWidth="1"/>
    <col min="11527" max="11527" width="28.42578125" style="340" customWidth="1"/>
    <col min="11528" max="11528" width="30.7109375" style="340" customWidth="1"/>
    <col min="11529" max="11529" width="29.5703125" style="340" customWidth="1"/>
    <col min="11530" max="11530" width="33.5703125" style="340" customWidth="1"/>
    <col min="11531" max="11531" width="26.5703125" style="340" customWidth="1"/>
    <col min="11532" max="11532" width="31.5703125" style="340" customWidth="1"/>
    <col min="11533" max="11533" width="34.28515625" style="340" customWidth="1"/>
    <col min="11534" max="11534" width="45.28515625" style="340" customWidth="1"/>
    <col min="11535" max="11776" width="9.28515625" style="340"/>
    <col min="11777" max="11777" width="4.7109375" style="340" customWidth="1"/>
    <col min="11778" max="11778" width="10.5703125" style="340" customWidth="1"/>
    <col min="11779" max="11779" width="49.28515625" style="340" customWidth="1"/>
    <col min="11780" max="11780" width="68.5703125" style="340" customWidth="1"/>
    <col min="11781" max="11781" width="35.42578125" style="340" customWidth="1"/>
    <col min="11782" max="11782" width="21" style="340" customWidth="1"/>
    <col min="11783" max="11783" width="28.42578125" style="340" customWidth="1"/>
    <col min="11784" max="11784" width="30.7109375" style="340" customWidth="1"/>
    <col min="11785" max="11785" width="29.5703125" style="340" customWidth="1"/>
    <col min="11786" max="11786" width="33.5703125" style="340" customWidth="1"/>
    <col min="11787" max="11787" width="26.5703125" style="340" customWidth="1"/>
    <col min="11788" max="11788" width="31.5703125" style="340" customWidth="1"/>
    <col min="11789" max="11789" width="34.28515625" style="340" customWidth="1"/>
    <col min="11790" max="11790" width="45.28515625" style="340" customWidth="1"/>
    <col min="11791" max="12032" width="9.28515625" style="340"/>
    <col min="12033" max="12033" width="4.7109375" style="340" customWidth="1"/>
    <col min="12034" max="12034" width="10.5703125" style="340" customWidth="1"/>
    <col min="12035" max="12035" width="49.28515625" style="340" customWidth="1"/>
    <col min="12036" max="12036" width="68.5703125" style="340" customWidth="1"/>
    <col min="12037" max="12037" width="35.42578125" style="340" customWidth="1"/>
    <col min="12038" max="12038" width="21" style="340" customWidth="1"/>
    <col min="12039" max="12039" width="28.42578125" style="340" customWidth="1"/>
    <col min="12040" max="12040" width="30.7109375" style="340" customWidth="1"/>
    <col min="12041" max="12041" width="29.5703125" style="340" customWidth="1"/>
    <col min="12042" max="12042" width="33.5703125" style="340" customWidth="1"/>
    <col min="12043" max="12043" width="26.5703125" style="340" customWidth="1"/>
    <col min="12044" max="12044" width="31.5703125" style="340" customWidth="1"/>
    <col min="12045" max="12045" width="34.28515625" style="340" customWidth="1"/>
    <col min="12046" max="12046" width="45.28515625" style="340" customWidth="1"/>
    <col min="12047" max="12288" width="9.28515625" style="340"/>
    <col min="12289" max="12289" width="4.7109375" style="340" customWidth="1"/>
    <col min="12290" max="12290" width="10.5703125" style="340" customWidth="1"/>
    <col min="12291" max="12291" width="49.28515625" style="340" customWidth="1"/>
    <col min="12292" max="12292" width="68.5703125" style="340" customWidth="1"/>
    <col min="12293" max="12293" width="35.42578125" style="340" customWidth="1"/>
    <col min="12294" max="12294" width="21" style="340" customWidth="1"/>
    <col min="12295" max="12295" width="28.42578125" style="340" customWidth="1"/>
    <col min="12296" max="12296" width="30.7109375" style="340" customWidth="1"/>
    <col min="12297" max="12297" width="29.5703125" style="340" customWidth="1"/>
    <col min="12298" max="12298" width="33.5703125" style="340" customWidth="1"/>
    <col min="12299" max="12299" width="26.5703125" style="340" customWidth="1"/>
    <col min="12300" max="12300" width="31.5703125" style="340" customWidth="1"/>
    <col min="12301" max="12301" width="34.28515625" style="340" customWidth="1"/>
    <col min="12302" max="12302" width="45.28515625" style="340" customWidth="1"/>
    <col min="12303" max="12544" width="9.28515625" style="340"/>
    <col min="12545" max="12545" width="4.7109375" style="340" customWidth="1"/>
    <col min="12546" max="12546" width="10.5703125" style="340" customWidth="1"/>
    <col min="12547" max="12547" width="49.28515625" style="340" customWidth="1"/>
    <col min="12548" max="12548" width="68.5703125" style="340" customWidth="1"/>
    <col min="12549" max="12549" width="35.42578125" style="340" customWidth="1"/>
    <col min="12550" max="12550" width="21" style="340" customWidth="1"/>
    <col min="12551" max="12551" width="28.42578125" style="340" customWidth="1"/>
    <col min="12552" max="12552" width="30.7109375" style="340" customWidth="1"/>
    <col min="12553" max="12553" width="29.5703125" style="340" customWidth="1"/>
    <col min="12554" max="12554" width="33.5703125" style="340" customWidth="1"/>
    <col min="12555" max="12555" width="26.5703125" style="340" customWidth="1"/>
    <col min="12556" max="12556" width="31.5703125" style="340" customWidth="1"/>
    <col min="12557" max="12557" width="34.28515625" style="340" customWidth="1"/>
    <col min="12558" max="12558" width="45.28515625" style="340" customWidth="1"/>
    <col min="12559" max="12800" width="9.28515625" style="340"/>
    <col min="12801" max="12801" width="4.7109375" style="340" customWidth="1"/>
    <col min="12802" max="12802" width="10.5703125" style="340" customWidth="1"/>
    <col min="12803" max="12803" width="49.28515625" style="340" customWidth="1"/>
    <col min="12804" max="12804" width="68.5703125" style="340" customWidth="1"/>
    <col min="12805" max="12805" width="35.42578125" style="340" customWidth="1"/>
    <col min="12806" max="12806" width="21" style="340" customWidth="1"/>
    <col min="12807" max="12807" width="28.42578125" style="340" customWidth="1"/>
    <col min="12808" max="12808" width="30.7109375" style="340" customWidth="1"/>
    <col min="12809" max="12809" width="29.5703125" style="340" customWidth="1"/>
    <col min="12810" max="12810" width="33.5703125" style="340" customWidth="1"/>
    <col min="12811" max="12811" width="26.5703125" style="340" customWidth="1"/>
    <col min="12812" max="12812" width="31.5703125" style="340" customWidth="1"/>
    <col min="12813" max="12813" width="34.28515625" style="340" customWidth="1"/>
    <col min="12814" max="12814" width="45.28515625" style="340" customWidth="1"/>
    <col min="12815" max="13056" width="9.28515625" style="340"/>
    <col min="13057" max="13057" width="4.7109375" style="340" customWidth="1"/>
    <col min="13058" max="13058" width="10.5703125" style="340" customWidth="1"/>
    <col min="13059" max="13059" width="49.28515625" style="340" customWidth="1"/>
    <col min="13060" max="13060" width="68.5703125" style="340" customWidth="1"/>
    <col min="13061" max="13061" width="35.42578125" style="340" customWidth="1"/>
    <col min="13062" max="13062" width="21" style="340" customWidth="1"/>
    <col min="13063" max="13063" width="28.42578125" style="340" customWidth="1"/>
    <col min="13064" max="13064" width="30.7109375" style="340" customWidth="1"/>
    <col min="13065" max="13065" width="29.5703125" style="340" customWidth="1"/>
    <col min="13066" max="13066" width="33.5703125" style="340" customWidth="1"/>
    <col min="13067" max="13067" width="26.5703125" style="340" customWidth="1"/>
    <col min="13068" max="13068" width="31.5703125" style="340" customWidth="1"/>
    <col min="13069" max="13069" width="34.28515625" style="340" customWidth="1"/>
    <col min="13070" max="13070" width="45.28515625" style="340" customWidth="1"/>
    <col min="13071" max="13312" width="9.28515625" style="340"/>
    <col min="13313" max="13313" width="4.7109375" style="340" customWidth="1"/>
    <col min="13314" max="13314" width="10.5703125" style="340" customWidth="1"/>
    <col min="13315" max="13315" width="49.28515625" style="340" customWidth="1"/>
    <col min="13316" max="13316" width="68.5703125" style="340" customWidth="1"/>
    <col min="13317" max="13317" width="35.42578125" style="340" customWidth="1"/>
    <col min="13318" max="13318" width="21" style="340" customWidth="1"/>
    <col min="13319" max="13319" width="28.42578125" style="340" customWidth="1"/>
    <col min="13320" max="13320" width="30.7109375" style="340" customWidth="1"/>
    <col min="13321" max="13321" width="29.5703125" style="340" customWidth="1"/>
    <col min="13322" max="13322" width="33.5703125" style="340" customWidth="1"/>
    <col min="13323" max="13323" width="26.5703125" style="340" customWidth="1"/>
    <col min="13324" max="13324" width="31.5703125" style="340" customWidth="1"/>
    <col min="13325" max="13325" width="34.28515625" style="340" customWidth="1"/>
    <col min="13326" max="13326" width="45.28515625" style="340" customWidth="1"/>
    <col min="13327" max="13568" width="9.28515625" style="340"/>
    <col min="13569" max="13569" width="4.7109375" style="340" customWidth="1"/>
    <col min="13570" max="13570" width="10.5703125" style="340" customWidth="1"/>
    <col min="13571" max="13571" width="49.28515625" style="340" customWidth="1"/>
    <col min="13572" max="13572" width="68.5703125" style="340" customWidth="1"/>
    <col min="13573" max="13573" width="35.42578125" style="340" customWidth="1"/>
    <col min="13574" max="13574" width="21" style="340" customWidth="1"/>
    <col min="13575" max="13575" width="28.42578125" style="340" customWidth="1"/>
    <col min="13576" max="13576" width="30.7109375" style="340" customWidth="1"/>
    <col min="13577" max="13577" width="29.5703125" style="340" customWidth="1"/>
    <col min="13578" max="13578" width="33.5703125" style="340" customWidth="1"/>
    <col min="13579" max="13579" width="26.5703125" style="340" customWidth="1"/>
    <col min="13580" max="13580" width="31.5703125" style="340" customWidth="1"/>
    <col min="13581" max="13581" width="34.28515625" style="340" customWidth="1"/>
    <col min="13582" max="13582" width="45.28515625" style="340" customWidth="1"/>
    <col min="13583" max="13824" width="9.28515625" style="340"/>
    <col min="13825" max="13825" width="4.7109375" style="340" customWidth="1"/>
    <col min="13826" max="13826" width="10.5703125" style="340" customWidth="1"/>
    <col min="13827" max="13827" width="49.28515625" style="340" customWidth="1"/>
    <col min="13828" max="13828" width="68.5703125" style="340" customWidth="1"/>
    <col min="13829" max="13829" width="35.42578125" style="340" customWidth="1"/>
    <col min="13830" max="13830" width="21" style="340" customWidth="1"/>
    <col min="13831" max="13831" width="28.42578125" style="340" customWidth="1"/>
    <col min="13832" max="13832" width="30.7109375" style="340" customWidth="1"/>
    <col min="13833" max="13833" width="29.5703125" style="340" customWidth="1"/>
    <col min="13834" max="13834" width="33.5703125" style="340" customWidth="1"/>
    <col min="13835" max="13835" width="26.5703125" style="340" customWidth="1"/>
    <col min="13836" max="13836" width="31.5703125" style="340" customWidth="1"/>
    <col min="13837" max="13837" width="34.28515625" style="340" customWidth="1"/>
    <col min="13838" max="13838" width="45.28515625" style="340" customWidth="1"/>
    <col min="13839" max="14080" width="9.28515625" style="340"/>
    <col min="14081" max="14081" width="4.7109375" style="340" customWidth="1"/>
    <col min="14082" max="14082" width="10.5703125" style="340" customWidth="1"/>
    <col min="14083" max="14083" width="49.28515625" style="340" customWidth="1"/>
    <col min="14084" max="14084" width="68.5703125" style="340" customWidth="1"/>
    <col min="14085" max="14085" width="35.42578125" style="340" customWidth="1"/>
    <col min="14086" max="14086" width="21" style="340" customWidth="1"/>
    <col min="14087" max="14087" width="28.42578125" style="340" customWidth="1"/>
    <col min="14088" max="14088" width="30.7109375" style="340" customWidth="1"/>
    <col min="14089" max="14089" width="29.5703125" style="340" customWidth="1"/>
    <col min="14090" max="14090" width="33.5703125" style="340" customWidth="1"/>
    <col min="14091" max="14091" width="26.5703125" style="340" customWidth="1"/>
    <col min="14092" max="14092" width="31.5703125" style="340" customWidth="1"/>
    <col min="14093" max="14093" width="34.28515625" style="340" customWidth="1"/>
    <col min="14094" max="14094" width="45.28515625" style="340" customWidth="1"/>
    <col min="14095" max="14336" width="9.28515625" style="340"/>
    <col min="14337" max="14337" width="4.7109375" style="340" customWidth="1"/>
    <col min="14338" max="14338" width="10.5703125" style="340" customWidth="1"/>
    <col min="14339" max="14339" width="49.28515625" style="340" customWidth="1"/>
    <col min="14340" max="14340" width="68.5703125" style="340" customWidth="1"/>
    <col min="14341" max="14341" width="35.42578125" style="340" customWidth="1"/>
    <col min="14342" max="14342" width="21" style="340" customWidth="1"/>
    <col min="14343" max="14343" width="28.42578125" style="340" customWidth="1"/>
    <col min="14344" max="14344" width="30.7109375" style="340" customWidth="1"/>
    <col min="14345" max="14345" width="29.5703125" style="340" customWidth="1"/>
    <col min="14346" max="14346" width="33.5703125" style="340" customWidth="1"/>
    <col min="14347" max="14347" width="26.5703125" style="340" customWidth="1"/>
    <col min="14348" max="14348" width="31.5703125" style="340" customWidth="1"/>
    <col min="14349" max="14349" width="34.28515625" style="340" customWidth="1"/>
    <col min="14350" max="14350" width="45.28515625" style="340" customWidth="1"/>
    <col min="14351" max="14592" width="9.28515625" style="340"/>
    <col min="14593" max="14593" width="4.7109375" style="340" customWidth="1"/>
    <col min="14594" max="14594" width="10.5703125" style="340" customWidth="1"/>
    <col min="14595" max="14595" width="49.28515625" style="340" customWidth="1"/>
    <col min="14596" max="14596" width="68.5703125" style="340" customWidth="1"/>
    <col min="14597" max="14597" width="35.42578125" style="340" customWidth="1"/>
    <col min="14598" max="14598" width="21" style="340" customWidth="1"/>
    <col min="14599" max="14599" width="28.42578125" style="340" customWidth="1"/>
    <col min="14600" max="14600" width="30.7109375" style="340" customWidth="1"/>
    <col min="14601" max="14601" width="29.5703125" style="340" customWidth="1"/>
    <col min="14602" max="14602" width="33.5703125" style="340" customWidth="1"/>
    <col min="14603" max="14603" width="26.5703125" style="340" customWidth="1"/>
    <col min="14604" max="14604" width="31.5703125" style="340" customWidth="1"/>
    <col min="14605" max="14605" width="34.28515625" style="340" customWidth="1"/>
    <col min="14606" max="14606" width="45.28515625" style="340" customWidth="1"/>
    <col min="14607" max="14848" width="9.28515625" style="340"/>
    <col min="14849" max="14849" width="4.7109375" style="340" customWidth="1"/>
    <col min="14850" max="14850" width="10.5703125" style="340" customWidth="1"/>
    <col min="14851" max="14851" width="49.28515625" style="340" customWidth="1"/>
    <col min="14852" max="14852" width="68.5703125" style="340" customWidth="1"/>
    <col min="14853" max="14853" width="35.42578125" style="340" customWidth="1"/>
    <col min="14854" max="14854" width="21" style="340" customWidth="1"/>
    <col min="14855" max="14855" width="28.42578125" style="340" customWidth="1"/>
    <col min="14856" max="14856" width="30.7109375" style="340" customWidth="1"/>
    <col min="14857" max="14857" width="29.5703125" style="340" customWidth="1"/>
    <col min="14858" max="14858" width="33.5703125" style="340" customWidth="1"/>
    <col min="14859" max="14859" width="26.5703125" style="340" customWidth="1"/>
    <col min="14860" max="14860" width="31.5703125" style="340" customWidth="1"/>
    <col min="14861" max="14861" width="34.28515625" style="340" customWidth="1"/>
    <col min="14862" max="14862" width="45.28515625" style="340" customWidth="1"/>
    <col min="14863" max="15104" width="9.28515625" style="340"/>
    <col min="15105" max="15105" width="4.7109375" style="340" customWidth="1"/>
    <col min="15106" max="15106" width="10.5703125" style="340" customWidth="1"/>
    <col min="15107" max="15107" width="49.28515625" style="340" customWidth="1"/>
    <col min="15108" max="15108" width="68.5703125" style="340" customWidth="1"/>
    <col min="15109" max="15109" width="35.42578125" style="340" customWidth="1"/>
    <col min="15110" max="15110" width="21" style="340" customWidth="1"/>
    <col min="15111" max="15111" width="28.42578125" style="340" customWidth="1"/>
    <col min="15112" max="15112" width="30.7109375" style="340" customWidth="1"/>
    <col min="15113" max="15113" width="29.5703125" style="340" customWidth="1"/>
    <col min="15114" max="15114" width="33.5703125" style="340" customWidth="1"/>
    <col min="15115" max="15115" width="26.5703125" style="340" customWidth="1"/>
    <col min="15116" max="15116" width="31.5703125" style="340" customWidth="1"/>
    <col min="15117" max="15117" width="34.28515625" style="340" customWidth="1"/>
    <col min="15118" max="15118" width="45.28515625" style="340" customWidth="1"/>
    <col min="15119" max="15360" width="9.28515625" style="340"/>
    <col min="15361" max="15361" width="4.7109375" style="340" customWidth="1"/>
    <col min="15362" max="15362" width="10.5703125" style="340" customWidth="1"/>
    <col min="15363" max="15363" width="49.28515625" style="340" customWidth="1"/>
    <col min="15364" max="15364" width="68.5703125" style="340" customWidth="1"/>
    <col min="15365" max="15365" width="35.42578125" style="340" customWidth="1"/>
    <col min="15366" max="15366" width="21" style="340" customWidth="1"/>
    <col min="15367" max="15367" width="28.42578125" style="340" customWidth="1"/>
    <col min="15368" max="15368" width="30.7109375" style="340" customWidth="1"/>
    <col min="15369" max="15369" width="29.5703125" style="340" customWidth="1"/>
    <col min="15370" max="15370" width="33.5703125" style="340" customWidth="1"/>
    <col min="15371" max="15371" width="26.5703125" style="340" customWidth="1"/>
    <col min="15372" max="15372" width="31.5703125" style="340" customWidth="1"/>
    <col min="15373" max="15373" width="34.28515625" style="340" customWidth="1"/>
    <col min="15374" max="15374" width="45.28515625" style="340" customWidth="1"/>
    <col min="15375" max="15616" width="9.28515625" style="340"/>
    <col min="15617" max="15617" width="4.7109375" style="340" customWidth="1"/>
    <col min="15618" max="15618" width="10.5703125" style="340" customWidth="1"/>
    <col min="15619" max="15619" width="49.28515625" style="340" customWidth="1"/>
    <col min="15620" max="15620" width="68.5703125" style="340" customWidth="1"/>
    <col min="15621" max="15621" width="35.42578125" style="340" customWidth="1"/>
    <col min="15622" max="15622" width="21" style="340" customWidth="1"/>
    <col min="15623" max="15623" width="28.42578125" style="340" customWidth="1"/>
    <col min="15624" max="15624" width="30.7109375" style="340" customWidth="1"/>
    <col min="15625" max="15625" width="29.5703125" style="340" customWidth="1"/>
    <col min="15626" max="15626" width="33.5703125" style="340" customWidth="1"/>
    <col min="15627" max="15627" width="26.5703125" style="340" customWidth="1"/>
    <col min="15628" max="15628" width="31.5703125" style="340" customWidth="1"/>
    <col min="15629" max="15629" width="34.28515625" style="340" customWidth="1"/>
    <col min="15630" max="15630" width="45.28515625" style="340" customWidth="1"/>
    <col min="15631" max="15872" width="9.28515625" style="340"/>
    <col min="15873" max="15873" width="4.7109375" style="340" customWidth="1"/>
    <col min="15874" max="15874" width="10.5703125" style="340" customWidth="1"/>
    <col min="15875" max="15875" width="49.28515625" style="340" customWidth="1"/>
    <col min="15876" max="15876" width="68.5703125" style="340" customWidth="1"/>
    <col min="15877" max="15877" width="35.42578125" style="340" customWidth="1"/>
    <col min="15878" max="15878" width="21" style="340" customWidth="1"/>
    <col min="15879" max="15879" width="28.42578125" style="340" customWidth="1"/>
    <col min="15880" max="15880" width="30.7109375" style="340" customWidth="1"/>
    <col min="15881" max="15881" width="29.5703125" style="340" customWidth="1"/>
    <col min="15882" max="15882" width="33.5703125" style="340" customWidth="1"/>
    <col min="15883" max="15883" width="26.5703125" style="340" customWidth="1"/>
    <col min="15884" max="15884" width="31.5703125" style="340" customWidth="1"/>
    <col min="15885" max="15885" width="34.28515625" style="340" customWidth="1"/>
    <col min="15886" max="15886" width="45.28515625" style="340" customWidth="1"/>
    <col min="15887" max="16128" width="9.28515625" style="340"/>
    <col min="16129" max="16129" width="4.7109375" style="340" customWidth="1"/>
    <col min="16130" max="16130" width="10.5703125" style="340" customWidth="1"/>
    <col min="16131" max="16131" width="49.28515625" style="340" customWidth="1"/>
    <col min="16132" max="16132" width="68.5703125" style="340" customWidth="1"/>
    <col min="16133" max="16133" width="35.42578125" style="340" customWidth="1"/>
    <col min="16134" max="16134" width="21" style="340" customWidth="1"/>
    <col min="16135" max="16135" width="28.42578125" style="340" customWidth="1"/>
    <col min="16136" max="16136" width="30.7109375" style="340" customWidth="1"/>
    <col min="16137" max="16137" width="29.5703125" style="340" customWidth="1"/>
    <col min="16138" max="16138" width="33.5703125" style="340" customWidth="1"/>
    <col min="16139" max="16139" width="26.5703125" style="340" customWidth="1"/>
    <col min="16140" max="16140" width="31.5703125" style="340" customWidth="1"/>
    <col min="16141" max="16141" width="34.28515625" style="340" customWidth="1"/>
    <col min="16142" max="16142" width="45.28515625" style="340" customWidth="1"/>
    <col min="16143" max="16384" width="9.28515625" style="340"/>
  </cols>
  <sheetData>
    <row r="1" spans="2:14" x14ac:dyDescent="0.25">
      <c r="C1" s="341"/>
      <c r="D1" s="341"/>
    </row>
    <row r="2" spans="2:14" ht="31.5" customHeight="1" x14ac:dyDescent="0.25">
      <c r="C2" s="343"/>
      <c r="D2" s="343"/>
      <c r="E2" s="343"/>
      <c r="F2" s="343"/>
      <c r="G2" s="343"/>
      <c r="H2" s="343"/>
      <c r="I2" s="343"/>
      <c r="J2" s="343"/>
      <c r="K2" s="343"/>
      <c r="L2" s="343"/>
      <c r="M2" s="343"/>
      <c r="N2" s="343"/>
    </row>
    <row r="3" spans="2:14" s="186" customFormat="1" x14ac:dyDescent="0.25">
      <c r="B3" s="207"/>
      <c r="C3" s="170"/>
      <c r="D3" s="207"/>
      <c r="E3" s="207"/>
      <c r="F3" s="207"/>
      <c r="G3" s="207"/>
      <c r="H3" s="298" t="s">
        <v>128</v>
      </c>
    </row>
    <row r="4" spans="2:14" s="186" customFormat="1" x14ac:dyDescent="0.25">
      <c r="B4" s="344"/>
      <c r="C4" s="170"/>
      <c r="D4" s="303"/>
      <c r="E4" s="303"/>
      <c r="F4" s="303"/>
      <c r="G4" s="303"/>
      <c r="H4" s="302" t="s">
        <v>491</v>
      </c>
    </row>
    <row r="5" spans="2:14" s="186" customFormat="1" x14ac:dyDescent="0.25">
      <c r="B5" s="344"/>
      <c r="C5" s="170"/>
      <c r="D5" s="303"/>
      <c r="E5" s="303"/>
      <c r="F5" s="303"/>
      <c r="G5" s="303"/>
      <c r="H5" s="304" t="s">
        <v>534</v>
      </c>
    </row>
    <row r="6" spans="2:14" s="186" customFormat="1" x14ac:dyDescent="0.25">
      <c r="B6" s="344"/>
      <c r="C6" s="170"/>
      <c r="D6" s="303"/>
      <c r="E6" s="303"/>
      <c r="F6" s="303"/>
      <c r="G6" s="303"/>
      <c r="H6" s="304"/>
    </row>
    <row r="7" spans="2:14" ht="57" x14ac:dyDescent="0.25">
      <c r="B7" s="345" t="s">
        <v>1</v>
      </c>
      <c r="C7" s="345" t="s">
        <v>535</v>
      </c>
      <c r="D7" s="345" t="s">
        <v>536</v>
      </c>
      <c r="E7" s="345" t="s">
        <v>537</v>
      </c>
      <c r="F7" s="345" t="s">
        <v>538</v>
      </c>
      <c r="G7" s="345" t="s">
        <v>539</v>
      </c>
      <c r="H7" s="345" t="s">
        <v>540</v>
      </c>
      <c r="I7" s="345" t="s">
        <v>541</v>
      </c>
      <c r="J7" s="345" t="s">
        <v>542</v>
      </c>
      <c r="K7" s="345" t="s">
        <v>543</v>
      </c>
      <c r="L7" s="345" t="s">
        <v>544</v>
      </c>
      <c r="M7" s="346" t="s">
        <v>545</v>
      </c>
      <c r="N7" s="345" t="s">
        <v>546</v>
      </c>
    </row>
    <row r="8" spans="2:14" x14ac:dyDescent="0.25">
      <c r="B8" s="347"/>
      <c r="C8" s="177"/>
      <c r="D8" s="177"/>
      <c r="E8" s="348"/>
      <c r="F8" s="348"/>
      <c r="G8" s="348"/>
      <c r="H8" s="348"/>
      <c r="I8" s="348"/>
      <c r="J8" s="348"/>
      <c r="K8" s="348"/>
      <c r="L8" s="348"/>
      <c r="M8" s="349"/>
      <c r="N8" s="350"/>
    </row>
    <row r="9" spans="2:14" s="351" customFormat="1" x14ac:dyDescent="0.2">
      <c r="B9" s="347"/>
      <c r="C9" s="177"/>
      <c r="D9" s="177"/>
      <c r="E9" s="348"/>
      <c r="F9" s="348"/>
      <c r="G9" s="348"/>
      <c r="H9" s="348"/>
      <c r="I9" s="348"/>
      <c r="J9" s="348"/>
      <c r="K9" s="348"/>
      <c r="L9" s="348"/>
      <c r="M9" s="349"/>
      <c r="N9" s="350"/>
    </row>
    <row r="10" spans="2:14" x14ac:dyDescent="0.25">
      <c r="B10" s="347"/>
      <c r="C10" s="177"/>
      <c r="D10" s="177"/>
      <c r="E10" s="348"/>
      <c r="F10" s="348"/>
      <c r="G10" s="348"/>
      <c r="H10" s="348"/>
      <c r="I10" s="348"/>
      <c r="J10" s="348"/>
      <c r="K10" s="348"/>
      <c r="L10" s="348"/>
      <c r="M10" s="349"/>
      <c r="N10" s="350"/>
    </row>
    <row r="11" spans="2:14" x14ac:dyDescent="0.25">
      <c r="B11" s="347"/>
      <c r="C11" s="177"/>
      <c r="D11" s="177"/>
      <c r="E11" s="348"/>
      <c r="F11" s="348"/>
      <c r="G11" s="348"/>
      <c r="H11" s="352"/>
      <c r="I11" s="348"/>
      <c r="J11" s="348"/>
      <c r="K11" s="353"/>
      <c r="L11" s="348"/>
      <c r="M11" s="349"/>
      <c r="N11" s="350"/>
    </row>
    <row r="12" spans="2:14" x14ac:dyDescent="0.25">
      <c r="B12" s="347"/>
      <c r="C12" s="177"/>
      <c r="D12" s="177"/>
      <c r="E12" s="348"/>
      <c r="F12" s="348"/>
      <c r="G12" s="348"/>
      <c r="H12" s="348"/>
      <c r="I12" s="348"/>
      <c r="J12" s="348"/>
      <c r="K12" s="348"/>
      <c r="L12" s="348"/>
      <c r="M12" s="349"/>
      <c r="N12" s="350"/>
    </row>
    <row r="13" spans="2:14" ht="15.75" thickBot="1" x14ac:dyDescent="0.3">
      <c r="B13" s="354"/>
      <c r="C13" s="355"/>
      <c r="D13" s="355"/>
      <c r="E13" s="356"/>
      <c r="F13" s="356"/>
      <c r="G13" s="357"/>
      <c r="H13" s="356"/>
      <c r="I13" s="356"/>
      <c r="J13" s="356"/>
      <c r="K13" s="356"/>
      <c r="L13" s="356"/>
      <c r="M13" s="358"/>
      <c r="N13" s="359"/>
    </row>
    <row r="14" spans="2:14" x14ac:dyDescent="0.25">
      <c r="M14" s="340"/>
    </row>
    <row r="15" spans="2:14" x14ac:dyDescent="0.25">
      <c r="B15" s="168" t="s">
        <v>496</v>
      </c>
      <c r="M15" s="340"/>
    </row>
    <row r="16" spans="2:14" x14ac:dyDescent="0.25">
      <c r="M16" s="340"/>
    </row>
    <row r="17" spans="13:13" x14ac:dyDescent="0.25">
      <c r="M17" s="340"/>
    </row>
    <row r="18" spans="13:13" x14ac:dyDescent="0.25">
      <c r="M18" s="340"/>
    </row>
    <row r="19" spans="13:13" x14ac:dyDescent="0.25">
      <c r="M19" s="340"/>
    </row>
    <row r="20" spans="13:13" x14ac:dyDescent="0.25">
      <c r="M20" s="340"/>
    </row>
    <row r="21" spans="13:13" x14ac:dyDescent="0.25">
      <c r="M21" s="340"/>
    </row>
    <row r="22" spans="13:13" x14ac:dyDescent="0.25">
      <c r="M22" s="340"/>
    </row>
    <row r="23" spans="13:13" ht="27.75" customHeight="1" x14ac:dyDescent="0.25">
      <c r="M23" s="340"/>
    </row>
    <row r="24" spans="13:13" ht="27.75" customHeight="1" x14ac:dyDescent="0.25">
      <c r="M24" s="340"/>
    </row>
    <row r="25" spans="13:13" x14ac:dyDescent="0.25">
      <c r="M25" s="340"/>
    </row>
    <row r="26" spans="13:13" x14ac:dyDescent="0.25">
      <c r="M26" s="340"/>
    </row>
    <row r="27" spans="13:13" x14ac:dyDescent="0.25">
      <c r="M27" s="340"/>
    </row>
    <row r="28" spans="13:13" x14ac:dyDescent="0.25">
      <c r="M28" s="340"/>
    </row>
    <row r="29" spans="13:13" x14ac:dyDescent="0.25">
      <c r="M29" s="340"/>
    </row>
    <row r="30" spans="13:13" x14ac:dyDescent="0.25">
      <c r="M30" s="340"/>
    </row>
    <row r="31" spans="13:13" x14ac:dyDescent="0.25">
      <c r="M31" s="340"/>
    </row>
    <row r="32" spans="13:13" x14ac:dyDescent="0.25">
      <c r="M32" s="340"/>
    </row>
    <row r="33" spans="13:14" x14ac:dyDescent="0.25">
      <c r="M33" s="340"/>
    </row>
    <row r="34" spans="13:14" x14ac:dyDescent="0.25">
      <c r="M34" s="340"/>
    </row>
    <row r="35" spans="13:14" x14ac:dyDescent="0.25">
      <c r="M35" s="340"/>
    </row>
    <row r="36" spans="13:14" x14ac:dyDescent="0.25">
      <c r="M36" s="340"/>
    </row>
    <row r="37" spans="13:14" x14ac:dyDescent="0.25">
      <c r="M37" s="340"/>
    </row>
    <row r="38" spans="13:14" x14ac:dyDescent="0.25">
      <c r="M38" s="340"/>
    </row>
    <row r="39" spans="13:14" x14ac:dyDescent="0.25">
      <c r="M39" s="340"/>
    </row>
    <row r="40" spans="13:14" x14ac:dyDescent="0.25">
      <c r="M40" s="340"/>
    </row>
    <row r="41" spans="13:14" x14ac:dyDescent="0.25">
      <c r="M41" s="340"/>
    </row>
    <row r="42" spans="13:14" x14ac:dyDescent="0.25">
      <c r="M42" s="340"/>
    </row>
    <row r="43" spans="13:14" x14ac:dyDescent="0.25">
      <c r="M43" s="340"/>
    </row>
    <row r="44" spans="13:14" x14ac:dyDescent="0.25">
      <c r="M44" s="340"/>
    </row>
    <row r="45" spans="13:14" x14ac:dyDescent="0.25">
      <c r="M45" s="340"/>
      <c r="N45" s="360"/>
    </row>
    <row r="46" spans="13:14" x14ac:dyDescent="0.25">
      <c r="M46" s="340"/>
    </row>
    <row r="47" spans="13:14" x14ac:dyDescent="0.25">
      <c r="M47" s="340"/>
    </row>
    <row r="48" spans="13:14" x14ac:dyDescent="0.25">
      <c r="M48" s="340"/>
    </row>
    <row r="49" spans="4:14" x14ac:dyDescent="0.25">
      <c r="M49" s="340"/>
    </row>
    <row r="50" spans="4:14" x14ac:dyDescent="0.25">
      <c r="M50" s="340"/>
    </row>
    <row r="51" spans="4:14" x14ac:dyDescent="0.25">
      <c r="M51" s="340"/>
    </row>
    <row r="52" spans="4:14" x14ac:dyDescent="0.25">
      <c r="M52" s="340"/>
    </row>
    <row r="53" spans="4:14" x14ac:dyDescent="0.25">
      <c r="M53" s="340"/>
    </row>
    <row r="54" spans="4:14" x14ac:dyDescent="0.25">
      <c r="M54" s="340"/>
    </row>
    <row r="55" spans="4:14" x14ac:dyDescent="0.25">
      <c r="M55" s="340"/>
    </row>
    <row r="56" spans="4:14" x14ac:dyDescent="0.25">
      <c r="M56" s="340"/>
    </row>
    <row r="57" spans="4:14" x14ac:dyDescent="0.25">
      <c r="M57" s="340"/>
    </row>
    <row r="58" spans="4:14" x14ac:dyDescent="0.25">
      <c r="M58" s="340"/>
    </row>
    <row r="59" spans="4:14" x14ac:dyDescent="0.25">
      <c r="M59" s="340"/>
      <c r="N59" s="360"/>
    </row>
    <row r="60" spans="4:14" x14ac:dyDescent="0.25">
      <c r="M60" s="340"/>
    </row>
    <row r="61" spans="4:14" x14ac:dyDescent="0.25">
      <c r="M61" s="340"/>
    </row>
    <row r="62" spans="4:14" x14ac:dyDescent="0.25">
      <c r="M62" s="361"/>
    </row>
    <row r="63" spans="4:14" x14ac:dyDescent="0.25">
      <c r="M63" s="362"/>
    </row>
    <row r="64" spans="4:14" x14ac:dyDescent="0.25">
      <c r="D64" s="363"/>
      <c r="M64" s="364"/>
    </row>
    <row r="65" spans="13:13" x14ac:dyDescent="0.25">
      <c r="M65" s="365"/>
    </row>
    <row r="66" spans="13:13" x14ac:dyDescent="0.25">
      <c r="M66" s="364"/>
    </row>
    <row r="67" spans="13:13" x14ac:dyDescent="0.25">
      <c r="M67" s="364"/>
    </row>
    <row r="68" spans="13:13" x14ac:dyDescent="0.25">
      <c r="M68" s="364"/>
    </row>
    <row r="69" spans="13:13" x14ac:dyDescent="0.25">
      <c r="M69" s="364"/>
    </row>
    <row r="70" spans="13:13" x14ac:dyDescent="0.25">
      <c r="M70" s="366"/>
    </row>
    <row r="71" spans="13:13" x14ac:dyDescent="0.25">
      <c r="M71" s="364"/>
    </row>
    <row r="72" spans="13:13" x14ac:dyDescent="0.25">
      <c r="M72" s="364"/>
    </row>
    <row r="73" spans="13:13" x14ac:dyDescent="0.25">
      <c r="M73" s="361"/>
    </row>
    <row r="75" spans="13:13" x14ac:dyDescent="0.25">
      <c r="M75" s="367"/>
    </row>
    <row r="76" spans="13:13" x14ac:dyDescent="0.25">
      <c r="M76" s="368"/>
    </row>
  </sheetData>
  <printOptions horizontalCentered="1"/>
  <pageMargins left="0.55118110236220497" right="0.511811023622047" top="1.1811023622047201" bottom="0.98425196850393704" header="0.39370078740157499" footer="0.31496062992126"/>
  <pageSetup paperSize="9" scale="61"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K29"/>
  <sheetViews>
    <sheetView showGridLines="0" view="pageBreakPreview" topLeftCell="A8" zoomScale="110" zoomScaleSheetLayoutView="70" workbookViewId="0">
      <selection activeCell="B15" sqref="B15"/>
    </sheetView>
  </sheetViews>
  <sheetFormatPr defaultColWidth="9.28515625" defaultRowHeight="15" x14ac:dyDescent="0.25"/>
  <cols>
    <col min="1" max="1" width="9.28515625" style="186"/>
    <col min="2" max="2" width="24.7109375" style="186" customWidth="1"/>
    <col min="3" max="3" width="12.42578125" style="186" customWidth="1"/>
    <col min="4" max="4" width="13.7109375" style="186" customWidth="1"/>
    <col min="5" max="5" width="13.28515625" style="186" customWidth="1"/>
    <col min="6" max="6" width="12.42578125" style="186" customWidth="1"/>
    <col min="7" max="7" width="14" style="186" customWidth="1"/>
    <col min="8" max="8" width="13.42578125" style="186" customWidth="1"/>
    <col min="9" max="10" width="16.7109375" style="186" customWidth="1"/>
    <col min="11" max="11" width="26.7109375" style="186" customWidth="1"/>
    <col min="12" max="251" width="9.28515625" style="186"/>
    <col min="252" max="252" width="71" style="186" customWidth="1"/>
    <col min="253" max="253" width="22.7109375" style="186" bestFit="1" customWidth="1"/>
    <col min="254" max="254" width="33" style="186" bestFit="1" customWidth="1"/>
    <col min="255" max="255" width="26.5703125" style="186" bestFit="1" customWidth="1"/>
    <col min="256" max="256" width="22.7109375" style="186" bestFit="1" customWidth="1"/>
    <col min="257" max="257" width="33" style="186" bestFit="1" customWidth="1"/>
    <col min="258" max="258" width="26.5703125" style="186" customWidth="1"/>
    <col min="259" max="259" width="22.7109375" style="186" bestFit="1" customWidth="1"/>
    <col min="260" max="261" width="33" style="186" bestFit="1" customWidth="1"/>
    <col min="262" max="262" width="22.7109375" style="186" bestFit="1" customWidth="1"/>
    <col min="263" max="263" width="33" style="186" bestFit="1" customWidth="1"/>
    <col min="264" max="264" width="25.7109375" style="186" customWidth="1"/>
    <col min="265" max="266" width="16.7109375" style="186" customWidth="1"/>
    <col min="267" max="267" width="26.7109375" style="186" customWidth="1"/>
    <col min="268" max="507" width="9.28515625" style="186"/>
    <col min="508" max="508" width="71" style="186" customWidth="1"/>
    <col min="509" max="509" width="22.7109375" style="186" bestFit="1" customWidth="1"/>
    <col min="510" max="510" width="33" style="186" bestFit="1" customWidth="1"/>
    <col min="511" max="511" width="26.5703125" style="186" bestFit="1" customWidth="1"/>
    <col min="512" max="512" width="22.7109375" style="186" bestFit="1" customWidth="1"/>
    <col min="513" max="513" width="33" style="186" bestFit="1" customWidth="1"/>
    <col min="514" max="514" width="26.5703125" style="186" customWidth="1"/>
    <col min="515" max="515" width="22.7109375" style="186" bestFit="1" customWidth="1"/>
    <col min="516" max="517" width="33" style="186" bestFit="1" customWidth="1"/>
    <col min="518" max="518" width="22.7109375" style="186" bestFit="1" customWidth="1"/>
    <col min="519" max="519" width="33" style="186" bestFit="1" customWidth="1"/>
    <col min="520" max="520" width="25.7109375" style="186" customWidth="1"/>
    <col min="521" max="522" width="16.7109375" style="186" customWidth="1"/>
    <col min="523" max="523" width="26.7109375" style="186" customWidth="1"/>
    <col min="524" max="763" width="9.28515625" style="186"/>
    <col min="764" max="764" width="71" style="186" customWidth="1"/>
    <col min="765" max="765" width="22.7109375" style="186" bestFit="1" customWidth="1"/>
    <col min="766" max="766" width="33" style="186" bestFit="1" customWidth="1"/>
    <col min="767" max="767" width="26.5703125" style="186" bestFit="1" customWidth="1"/>
    <col min="768" max="768" width="22.7109375" style="186" bestFit="1" customWidth="1"/>
    <col min="769" max="769" width="33" style="186" bestFit="1" customWidth="1"/>
    <col min="770" max="770" width="26.5703125" style="186" customWidth="1"/>
    <col min="771" max="771" width="22.7109375" style="186" bestFit="1" customWidth="1"/>
    <col min="772" max="773" width="33" style="186" bestFit="1" customWidth="1"/>
    <col min="774" max="774" width="22.7109375" style="186" bestFit="1" customWidth="1"/>
    <col min="775" max="775" width="33" style="186" bestFit="1" customWidth="1"/>
    <col min="776" max="776" width="25.7109375" style="186" customWidth="1"/>
    <col min="777" max="778" width="16.7109375" style="186" customWidth="1"/>
    <col min="779" max="779" width="26.7109375" style="186" customWidth="1"/>
    <col min="780" max="1019" width="9.28515625" style="186"/>
    <col min="1020" max="1020" width="71" style="186" customWidth="1"/>
    <col min="1021" max="1021" width="22.7109375" style="186" bestFit="1" customWidth="1"/>
    <col min="1022" max="1022" width="33" style="186" bestFit="1" customWidth="1"/>
    <col min="1023" max="1023" width="26.5703125" style="186" bestFit="1" customWidth="1"/>
    <col min="1024" max="1024" width="22.7109375" style="186" bestFit="1" customWidth="1"/>
    <col min="1025" max="1025" width="33" style="186" bestFit="1" customWidth="1"/>
    <col min="1026" max="1026" width="26.5703125" style="186" customWidth="1"/>
    <col min="1027" max="1027" width="22.7109375" style="186" bestFit="1" customWidth="1"/>
    <col min="1028" max="1029" width="33" style="186" bestFit="1" customWidth="1"/>
    <col min="1030" max="1030" width="22.7109375" style="186" bestFit="1" customWidth="1"/>
    <col min="1031" max="1031" width="33" style="186" bestFit="1" customWidth="1"/>
    <col min="1032" max="1032" width="25.7109375" style="186" customWidth="1"/>
    <col min="1033" max="1034" width="16.7109375" style="186" customWidth="1"/>
    <col min="1035" max="1035" width="26.7109375" style="186" customWidth="1"/>
    <col min="1036" max="1275" width="9.28515625" style="186"/>
    <col min="1276" max="1276" width="71" style="186" customWidth="1"/>
    <col min="1277" max="1277" width="22.7109375" style="186" bestFit="1" customWidth="1"/>
    <col min="1278" max="1278" width="33" style="186" bestFit="1" customWidth="1"/>
    <col min="1279" max="1279" width="26.5703125" style="186" bestFit="1" customWidth="1"/>
    <col min="1280" max="1280" width="22.7109375" style="186" bestFit="1" customWidth="1"/>
    <col min="1281" max="1281" width="33" style="186" bestFit="1" customWidth="1"/>
    <col min="1282" max="1282" width="26.5703125" style="186" customWidth="1"/>
    <col min="1283" max="1283" width="22.7109375" style="186" bestFit="1" customWidth="1"/>
    <col min="1284" max="1285" width="33" style="186" bestFit="1" customWidth="1"/>
    <col min="1286" max="1286" width="22.7109375" style="186" bestFit="1" customWidth="1"/>
    <col min="1287" max="1287" width="33" style="186" bestFit="1" customWidth="1"/>
    <col min="1288" max="1288" width="25.7109375" style="186" customWidth="1"/>
    <col min="1289" max="1290" width="16.7109375" style="186" customWidth="1"/>
    <col min="1291" max="1291" width="26.7109375" style="186" customWidth="1"/>
    <col min="1292" max="1531" width="9.28515625" style="186"/>
    <col min="1532" max="1532" width="71" style="186" customWidth="1"/>
    <col min="1533" max="1533" width="22.7109375" style="186" bestFit="1" customWidth="1"/>
    <col min="1534" max="1534" width="33" style="186" bestFit="1" customWidth="1"/>
    <col min="1535" max="1535" width="26.5703125" style="186" bestFit="1" customWidth="1"/>
    <col min="1536" max="1536" width="22.7109375" style="186" bestFit="1" customWidth="1"/>
    <col min="1537" max="1537" width="33" style="186" bestFit="1" customWidth="1"/>
    <col min="1538" max="1538" width="26.5703125" style="186" customWidth="1"/>
    <col min="1539" max="1539" width="22.7109375" style="186" bestFit="1" customWidth="1"/>
    <col min="1540" max="1541" width="33" style="186" bestFit="1" customWidth="1"/>
    <col min="1542" max="1542" width="22.7109375" style="186" bestFit="1" customWidth="1"/>
    <col min="1543" max="1543" width="33" style="186" bestFit="1" customWidth="1"/>
    <col min="1544" max="1544" width="25.7109375" style="186" customWidth="1"/>
    <col min="1545" max="1546" width="16.7109375" style="186" customWidth="1"/>
    <col min="1547" max="1547" width="26.7109375" style="186" customWidth="1"/>
    <col min="1548" max="1787" width="9.28515625" style="186"/>
    <col min="1788" max="1788" width="71" style="186" customWidth="1"/>
    <col min="1789" max="1789" width="22.7109375" style="186" bestFit="1" customWidth="1"/>
    <col min="1790" max="1790" width="33" style="186" bestFit="1" customWidth="1"/>
    <col min="1791" max="1791" width="26.5703125" style="186" bestFit="1" customWidth="1"/>
    <col min="1792" max="1792" width="22.7109375" style="186" bestFit="1" customWidth="1"/>
    <col min="1793" max="1793" width="33" style="186" bestFit="1" customWidth="1"/>
    <col min="1794" max="1794" width="26.5703125" style="186" customWidth="1"/>
    <col min="1795" max="1795" width="22.7109375" style="186" bestFit="1" customWidth="1"/>
    <col min="1796" max="1797" width="33" style="186" bestFit="1" customWidth="1"/>
    <col min="1798" max="1798" width="22.7109375" style="186" bestFit="1" customWidth="1"/>
    <col min="1799" max="1799" width="33" style="186" bestFit="1" customWidth="1"/>
    <col min="1800" max="1800" width="25.7109375" style="186" customWidth="1"/>
    <col min="1801" max="1802" width="16.7109375" style="186" customWidth="1"/>
    <col min="1803" max="1803" width="26.7109375" style="186" customWidth="1"/>
    <col min="1804" max="2043" width="9.28515625" style="186"/>
    <col min="2044" max="2044" width="71" style="186" customWidth="1"/>
    <col min="2045" max="2045" width="22.7109375" style="186" bestFit="1" customWidth="1"/>
    <col min="2046" max="2046" width="33" style="186" bestFit="1" customWidth="1"/>
    <col min="2047" max="2047" width="26.5703125" style="186" bestFit="1" customWidth="1"/>
    <col min="2048" max="2048" width="22.7109375" style="186" bestFit="1" customWidth="1"/>
    <col min="2049" max="2049" width="33" style="186" bestFit="1" customWidth="1"/>
    <col min="2050" max="2050" width="26.5703125" style="186" customWidth="1"/>
    <col min="2051" max="2051" width="22.7109375" style="186" bestFit="1" customWidth="1"/>
    <col min="2052" max="2053" width="33" style="186" bestFit="1" customWidth="1"/>
    <col min="2054" max="2054" width="22.7109375" style="186" bestFit="1" customWidth="1"/>
    <col min="2055" max="2055" width="33" style="186" bestFit="1" customWidth="1"/>
    <col min="2056" max="2056" width="25.7109375" style="186" customWidth="1"/>
    <col min="2057" max="2058" width="16.7109375" style="186" customWidth="1"/>
    <col min="2059" max="2059" width="26.7109375" style="186" customWidth="1"/>
    <col min="2060" max="2299" width="9.28515625" style="186"/>
    <col min="2300" max="2300" width="71" style="186" customWidth="1"/>
    <col min="2301" max="2301" width="22.7109375" style="186" bestFit="1" customWidth="1"/>
    <col min="2302" max="2302" width="33" style="186" bestFit="1" customWidth="1"/>
    <col min="2303" max="2303" width="26.5703125" style="186" bestFit="1" customWidth="1"/>
    <col min="2304" max="2304" width="22.7109375" style="186" bestFit="1" customWidth="1"/>
    <col min="2305" max="2305" width="33" style="186" bestFit="1" customWidth="1"/>
    <col min="2306" max="2306" width="26.5703125" style="186" customWidth="1"/>
    <col min="2307" max="2307" width="22.7109375" style="186" bestFit="1" customWidth="1"/>
    <col min="2308" max="2309" width="33" style="186" bestFit="1" customWidth="1"/>
    <col min="2310" max="2310" width="22.7109375" style="186" bestFit="1" customWidth="1"/>
    <col min="2311" max="2311" width="33" style="186" bestFit="1" customWidth="1"/>
    <col min="2312" max="2312" width="25.7109375" style="186" customWidth="1"/>
    <col min="2313" max="2314" width="16.7109375" style="186" customWidth="1"/>
    <col min="2315" max="2315" width="26.7109375" style="186" customWidth="1"/>
    <col min="2316" max="2555" width="9.28515625" style="186"/>
    <col min="2556" max="2556" width="71" style="186" customWidth="1"/>
    <col min="2557" max="2557" width="22.7109375" style="186" bestFit="1" customWidth="1"/>
    <col min="2558" max="2558" width="33" style="186" bestFit="1" customWidth="1"/>
    <col min="2559" max="2559" width="26.5703125" style="186" bestFit="1" customWidth="1"/>
    <col min="2560" max="2560" width="22.7109375" style="186" bestFit="1" customWidth="1"/>
    <col min="2561" max="2561" width="33" style="186" bestFit="1" customWidth="1"/>
    <col min="2562" max="2562" width="26.5703125" style="186" customWidth="1"/>
    <col min="2563" max="2563" width="22.7109375" style="186" bestFit="1" customWidth="1"/>
    <col min="2564" max="2565" width="33" style="186" bestFit="1" customWidth="1"/>
    <col min="2566" max="2566" width="22.7109375" style="186" bestFit="1" customWidth="1"/>
    <col min="2567" max="2567" width="33" style="186" bestFit="1" customWidth="1"/>
    <col min="2568" max="2568" width="25.7109375" style="186" customWidth="1"/>
    <col min="2569" max="2570" width="16.7109375" style="186" customWidth="1"/>
    <col min="2571" max="2571" width="26.7109375" style="186" customWidth="1"/>
    <col min="2572" max="2811" width="9.28515625" style="186"/>
    <col min="2812" max="2812" width="71" style="186" customWidth="1"/>
    <col min="2813" max="2813" width="22.7109375" style="186" bestFit="1" customWidth="1"/>
    <col min="2814" max="2814" width="33" style="186" bestFit="1" customWidth="1"/>
    <col min="2815" max="2815" width="26.5703125" style="186" bestFit="1" customWidth="1"/>
    <col min="2816" max="2816" width="22.7109375" style="186" bestFit="1" customWidth="1"/>
    <col min="2817" max="2817" width="33" style="186" bestFit="1" customWidth="1"/>
    <col min="2818" max="2818" width="26.5703125" style="186" customWidth="1"/>
    <col min="2819" max="2819" width="22.7109375" style="186" bestFit="1" customWidth="1"/>
    <col min="2820" max="2821" width="33" style="186" bestFit="1" customWidth="1"/>
    <col min="2822" max="2822" width="22.7109375" style="186" bestFit="1" customWidth="1"/>
    <col min="2823" max="2823" width="33" style="186" bestFit="1" customWidth="1"/>
    <col min="2824" max="2824" width="25.7109375" style="186" customWidth="1"/>
    <col min="2825" max="2826" width="16.7109375" style="186" customWidth="1"/>
    <col min="2827" max="2827" width="26.7109375" style="186" customWidth="1"/>
    <col min="2828" max="3067" width="9.28515625" style="186"/>
    <col min="3068" max="3068" width="71" style="186" customWidth="1"/>
    <col min="3069" max="3069" width="22.7109375" style="186" bestFit="1" customWidth="1"/>
    <col min="3070" max="3070" width="33" style="186" bestFit="1" customWidth="1"/>
    <col min="3071" max="3071" width="26.5703125" style="186" bestFit="1" customWidth="1"/>
    <col min="3072" max="3072" width="22.7109375" style="186" bestFit="1" customWidth="1"/>
    <col min="3073" max="3073" width="33" style="186" bestFit="1" customWidth="1"/>
    <col min="3074" max="3074" width="26.5703125" style="186" customWidth="1"/>
    <col min="3075" max="3075" width="22.7109375" style="186" bestFit="1" customWidth="1"/>
    <col min="3076" max="3077" width="33" style="186" bestFit="1" customWidth="1"/>
    <col min="3078" max="3078" width="22.7109375" style="186" bestFit="1" customWidth="1"/>
    <col min="3079" max="3079" width="33" style="186" bestFit="1" customWidth="1"/>
    <col min="3080" max="3080" width="25.7109375" style="186" customWidth="1"/>
    <col min="3081" max="3082" width="16.7109375" style="186" customWidth="1"/>
    <col min="3083" max="3083" width="26.7109375" style="186" customWidth="1"/>
    <col min="3084" max="3323" width="9.28515625" style="186"/>
    <col min="3324" max="3324" width="71" style="186" customWidth="1"/>
    <col min="3325" max="3325" width="22.7109375" style="186" bestFit="1" customWidth="1"/>
    <col min="3326" max="3326" width="33" style="186" bestFit="1" customWidth="1"/>
    <col min="3327" max="3327" width="26.5703125" style="186" bestFit="1" customWidth="1"/>
    <col min="3328" max="3328" width="22.7109375" style="186" bestFit="1" customWidth="1"/>
    <col min="3329" max="3329" width="33" style="186" bestFit="1" customWidth="1"/>
    <col min="3330" max="3330" width="26.5703125" style="186" customWidth="1"/>
    <col min="3331" max="3331" width="22.7109375" style="186" bestFit="1" customWidth="1"/>
    <col min="3332" max="3333" width="33" style="186" bestFit="1" customWidth="1"/>
    <col min="3334" max="3334" width="22.7109375" style="186" bestFit="1" customWidth="1"/>
    <col min="3335" max="3335" width="33" style="186" bestFit="1" customWidth="1"/>
    <col min="3336" max="3336" width="25.7109375" style="186" customWidth="1"/>
    <col min="3337" max="3338" width="16.7109375" style="186" customWidth="1"/>
    <col min="3339" max="3339" width="26.7109375" style="186" customWidth="1"/>
    <col min="3340" max="3579" width="9.28515625" style="186"/>
    <col min="3580" max="3580" width="71" style="186" customWidth="1"/>
    <col min="3581" max="3581" width="22.7109375" style="186" bestFit="1" customWidth="1"/>
    <col min="3582" max="3582" width="33" style="186" bestFit="1" customWidth="1"/>
    <col min="3583" max="3583" width="26.5703125" style="186" bestFit="1" customWidth="1"/>
    <col min="3584" max="3584" width="22.7109375" style="186" bestFit="1" customWidth="1"/>
    <col min="3585" max="3585" width="33" style="186" bestFit="1" customWidth="1"/>
    <col min="3586" max="3586" width="26.5703125" style="186" customWidth="1"/>
    <col min="3587" max="3587" width="22.7109375" style="186" bestFit="1" customWidth="1"/>
    <col min="3588" max="3589" width="33" style="186" bestFit="1" customWidth="1"/>
    <col min="3590" max="3590" width="22.7109375" style="186" bestFit="1" customWidth="1"/>
    <col min="3591" max="3591" width="33" style="186" bestFit="1" customWidth="1"/>
    <col min="3592" max="3592" width="25.7109375" style="186" customWidth="1"/>
    <col min="3593" max="3594" width="16.7109375" style="186" customWidth="1"/>
    <col min="3595" max="3595" width="26.7109375" style="186" customWidth="1"/>
    <col min="3596" max="3835" width="9.28515625" style="186"/>
    <col min="3836" max="3836" width="71" style="186" customWidth="1"/>
    <col min="3837" max="3837" width="22.7109375" style="186" bestFit="1" customWidth="1"/>
    <col min="3838" max="3838" width="33" style="186" bestFit="1" customWidth="1"/>
    <col min="3839" max="3839" width="26.5703125" style="186" bestFit="1" customWidth="1"/>
    <col min="3840" max="3840" width="22.7109375" style="186" bestFit="1" customWidth="1"/>
    <col min="3841" max="3841" width="33" style="186" bestFit="1" customWidth="1"/>
    <col min="3842" max="3842" width="26.5703125" style="186" customWidth="1"/>
    <col min="3843" max="3843" width="22.7109375" style="186" bestFit="1" customWidth="1"/>
    <col min="3844" max="3845" width="33" style="186" bestFit="1" customWidth="1"/>
    <col min="3846" max="3846" width="22.7109375" style="186" bestFit="1" customWidth="1"/>
    <col min="3847" max="3847" width="33" style="186" bestFit="1" customWidth="1"/>
    <col min="3848" max="3848" width="25.7109375" style="186" customWidth="1"/>
    <col min="3849" max="3850" width="16.7109375" style="186" customWidth="1"/>
    <col min="3851" max="3851" width="26.7109375" style="186" customWidth="1"/>
    <col min="3852" max="4091" width="9.28515625" style="186"/>
    <col min="4092" max="4092" width="71" style="186" customWidth="1"/>
    <col min="4093" max="4093" width="22.7109375" style="186" bestFit="1" customWidth="1"/>
    <col min="4094" max="4094" width="33" style="186" bestFit="1" customWidth="1"/>
    <col min="4095" max="4095" width="26.5703125" style="186" bestFit="1" customWidth="1"/>
    <col min="4096" max="4096" width="22.7109375" style="186" bestFit="1" customWidth="1"/>
    <col min="4097" max="4097" width="33" style="186" bestFit="1" customWidth="1"/>
    <col min="4098" max="4098" width="26.5703125" style="186" customWidth="1"/>
    <col min="4099" max="4099" width="22.7109375" style="186" bestFit="1" customWidth="1"/>
    <col min="4100" max="4101" width="33" style="186" bestFit="1" customWidth="1"/>
    <col min="4102" max="4102" width="22.7109375" style="186" bestFit="1" customWidth="1"/>
    <col min="4103" max="4103" width="33" style="186" bestFit="1" customWidth="1"/>
    <col min="4104" max="4104" width="25.7109375" style="186" customWidth="1"/>
    <col min="4105" max="4106" width="16.7109375" style="186" customWidth="1"/>
    <col min="4107" max="4107" width="26.7109375" style="186" customWidth="1"/>
    <col min="4108" max="4347" width="9.28515625" style="186"/>
    <col min="4348" max="4348" width="71" style="186" customWidth="1"/>
    <col min="4349" max="4349" width="22.7109375" style="186" bestFit="1" customWidth="1"/>
    <col min="4350" max="4350" width="33" style="186" bestFit="1" customWidth="1"/>
    <col min="4351" max="4351" width="26.5703125" style="186" bestFit="1" customWidth="1"/>
    <col min="4352" max="4352" width="22.7109375" style="186" bestFit="1" customWidth="1"/>
    <col min="4353" max="4353" width="33" style="186" bestFit="1" customWidth="1"/>
    <col min="4354" max="4354" width="26.5703125" style="186" customWidth="1"/>
    <col min="4355" max="4355" width="22.7109375" style="186" bestFit="1" customWidth="1"/>
    <col min="4356" max="4357" width="33" style="186" bestFit="1" customWidth="1"/>
    <col min="4358" max="4358" width="22.7109375" style="186" bestFit="1" customWidth="1"/>
    <col min="4359" max="4359" width="33" style="186" bestFit="1" customWidth="1"/>
    <col min="4360" max="4360" width="25.7109375" style="186" customWidth="1"/>
    <col min="4361" max="4362" width="16.7109375" style="186" customWidth="1"/>
    <col min="4363" max="4363" width="26.7109375" style="186" customWidth="1"/>
    <col min="4364" max="4603" width="9.28515625" style="186"/>
    <col min="4604" max="4604" width="71" style="186" customWidth="1"/>
    <col min="4605" max="4605" width="22.7109375" style="186" bestFit="1" customWidth="1"/>
    <col min="4606" max="4606" width="33" style="186" bestFit="1" customWidth="1"/>
    <col min="4607" max="4607" width="26.5703125" style="186" bestFit="1" customWidth="1"/>
    <col min="4608" max="4608" width="22.7109375" style="186" bestFit="1" customWidth="1"/>
    <col min="4609" max="4609" width="33" style="186" bestFit="1" customWidth="1"/>
    <col min="4610" max="4610" width="26.5703125" style="186" customWidth="1"/>
    <col min="4611" max="4611" width="22.7109375" style="186" bestFit="1" customWidth="1"/>
    <col min="4612" max="4613" width="33" style="186" bestFit="1" customWidth="1"/>
    <col min="4614" max="4614" width="22.7109375" style="186" bestFit="1" customWidth="1"/>
    <col min="4615" max="4615" width="33" style="186" bestFit="1" customWidth="1"/>
    <col min="4616" max="4616" width="25.7109375" style="186" customWidth="1"/>
    <col min="4617" max="4618" width="16.7109375" style="186" customWidth="1"/>
    <col min="4619" max="4619" width="26.7109375" style="186" customWidth="1"/>
    <col min="4620" max="4859" width="9.28515625" style="186"/>
    <col min="4860" max="4860" width="71" style="186" customWidth="1"/>
    <col min="4861" max="4861" width="22.7109375" style="186" bestFit="1" customWidth="1"/>
    <col min="4862" max="4862" width="33" style="186" bestFit="1" customWidth="1"/>
    <col min="4863" max="4863" width="26.5703125" style="186" bestFit="1" customWidth="1"/>
    <col min="4864" max="4864" width="22.7109375" style="186" bestFit="1" customWidth="1"/>
    <col min="4865" max="4865" width="33" style="186" bestFit="1" customWidth="1"/>
    <col min="4866" max="4866" width="26.5703125" style="186" customWidth="1"/>
    <col min="4867" max="4867" width="22.7109375" style="186" bestFit="1" customWidth="1"/>
    <col min="4868" max="4869" width="33" style="186" bestFit="1" customWidth="1"/>
    <col min="4870" max="4870" width="22.7109375" style="186" bestFit="1" customWidth="1"/>
    <col min="4871" max="4871" width="33" style="186" bestFit="1" customWidth="1"/>
    <col min="4872" max="4872" width="25.7109375" style="186" customWidth="1"/>
    <col min="4873" max="4874" width="16.7109375" style="186" customWidth="1"/>
    <col min="4875" max="4875" width="26.7109375" style="186" customWidth="1"/>
    <col min="4876" max="5115" width="9.28515625" style="186"/>
    <col min="5116" max="5116" width="71" style="186" customWidth="1"/>
    <col min="5117" max="5117" width="22.7109375" style="186" bestFit="1" customWidth="1"/>
    <col min="5118" max="5118" width="33" style="186" bestFit="1" customWidth="1"/>
    <col min="5119" max="5119" width="26.5703125" style="186" bestFit="1" customWidth="1"/>
    <col min="5120" max="5120" width="22.7109375" style="186" bestFit="1" customWidth="1"/>
    <col min="5121" max="5121" width="33" style="186" bestFit="1" customWidth="1"/>
    <col min="5122" max="5122" width="26.5703125" style="186" customWidth="1"/>
    <col min="5123" max="5123" width="22.7109375" style="186" bestFit="1" customWidth="1"/>
    <col min="5124" max="5125" width="33" style="186" bestFit="1" customWidth="1"/>
    <col min="5126" max="5126" width="22.7109375" style="186" bestFit="1" customWidth="1"/>
    <col min="5127" max="5127" width="33" style="186" bestFit="1" customWidth="1"/>
    <col min="5128" max="5128" width="25.7109375" style="186" customWidth="1"/>
    <col min="5129" max="5130" width="16.7109375" style="186" customWidth="1"/>
    <col min="5131" max="5131" width="26.7109375" style="186" customWidth="1"/>
    <col min="5132" max="5371" width="9.28515625" style="186"/>
    <col min="5372" max="5372" width="71" style="186" customWidth="1"/>
    <col min="5373" max="5373" width="22.7109375" style="186" bestFit="1" customWidth="1"/>
    <col min="5374" max="5374" width="33" style="186" bestFit="1" customWidth="1"/>
    <col min="5375" max="5375" width="26.5703125" style="186" bestFit="1" customWidth="1"/>
    <col min="5376" max="5376" width="22.7109375" style="186" bestFit="1" customWidth="1"/>
    <col min="5377" max="5377" width="33" style="186" bestFit="1" customWidth="1"/>
    <col min="5378" max="5378" width="26.5703125" style="186" customWidth="1"/>
    <col min="5379" max="5379" width="22.7109375" style="186" bestFit="1" customWidth="1"/>
    <col min="5380" max="5381" width="33" style="186" bestFit="1" customWidth="1"/>
    <col min="5382" max="5382" width="22.7109375" style="186" bestFit="1" customWidth="1"/>
    <col min="5383" max="5383" width="33" style="186" bestFit="1" customWidth="1"/>
    <col min="5384" max="5384" width="25.7109375" style="186" customWidth="1"/>
    <col min="5385" max="5386" width="16.7109375" style="186" customWidth="1"/>
    <col min="5387" max="5387" width="26.7109375" style="186" customWidth="1"/>
    <col min="5388" max="5627" width="9.28515625" style="186"/>
    <col min="5628" max="5628" width="71" style="186" customWidth="1"/>
    <col min="5629" max="5629" width="22.7109375" style="186" bestFit="1" customWidth="1"/>
    <col min="5630" max="5630" width="33" style="186" bestFit="1" customWidth="1"/>
    <col min="5631" max="5631" width="26.5703125" style="186" bestFit="1" customWidth="1"/>
    <col min="5632" max="5632" width="22.7109375" style="186" bestFit="1" customWidth="1"/>
    <col min="5633" max="5633" width="33" style="186" bestFit="1" customWidth="1"/>
    <col min="5634" max="5634" width="26.5703125" style="186" customWidth="1"/>
    <col min="5635" max="5635" width="22.7109375" style="186" bestFit="1" customWidth="1"/>
    <col min="5636" max="5637" width="33" style="186" bestFit="1" customWidth="1"/>
    <col min="5638" max="5638" width="22.7109375" style="186" bestFit="1" customWidth="1"/>
    <col min="5639" max="5639" width="33" style="186" bestFit="1" customWidth="1"/>
    <col min="5640" max="5640" width="25.7109375" style="186" customWidth="1"/>
    <col min="5641" max="5642" width="16.7109375" style="186" customWidth="1"/>
    <col min="5643" max="5643" width="26.7109375" style="186" customWidth="1"/>
    <col min="5644" max="5883" width="9.28515625" style="186"/>
    <col min="5884" max="5884" width="71" style="186" customWidth="1"/>
    <col min="5885" max="5885" width="22.7109375" style="186" bestFit="1" customWidth="1"/>
    <col min="5886" max="5886" width="33" style="186" bestFit="1" customWidth="1"/>
    <col min="5887" max="5887" width="26.5703125" style="186" bestFit="1" customWidth="1"/>
    <col min="5888" max="5888" width="22.7109375" style="186" bestFit="1" customWidth="1"/>
    <col min="5889" max="5889" width="33" style="186" bestFit="1" customWidth="1"/>
    <col min="5890" max="5890" width="26.5703125" style="186" customWidth="1"/>
    <col min="5891" max="5891" width="22.7109375" style="186" bestFit="1" customWidth="1"/>
    <col min="5892" max="5893" width="33" style="186" bestFit="1" customWidth="1"/>
    <col min="5894" max="5894" width="22.7109375" style="186" bestFit="1" customWidth="1"/>
    <col min="5895" max="5895" width="33" style="186" bestFit="1" customWidth="1"/>
    <col min="5896" max="5896" width="25.7109375" style="186" customWidth="1"/>
    <col min="5897" max="5898" width="16.7109375" style="186" customWidth="1"/>
    <col min="5899" max="5899" width="26.7109375" style="186" customWidth="1"/>
    <col min="5900" max="6139" width="9.28515625" style="186"/>
    <col min="6140" max="6140" width="71" style="186" customWidth="1"/>
    <col min="6141" max="6141" width="22.7109375" style="186" bestFit="1" customWidth="1"/>
    <col min="6142" max="6142" width="33" style="186" bestFit="1" customWidth="1"/>
    <col min="6143" max="6143" width="26.5703125" style="186" bestFit="1" customWidth="1"/>
    <col min="6144" max="6144" width="22.7109375" style="186" bestFit="1" customWidth="1"/>
    <col min="6145" max="6145" width="33" style="186" bestFit="1" customWidth="1"/>
    <col min="6146" max="6146" width="26.5703125" style="186" customWidth="1"/>
    <col min="6147" max="6147" width="22.7109375" style="186" bestFit="1" customWidth="1"/>
    <col min="6148" max="6149" width="33" style="186" bestFit="1" customWidth="1"/>
    <col min="6150" max="6150" width="22.7109375" style="186" bestFit="1" customWidth="1"/>
    <col min="6151" max="6151" width="33" style="186" bestFit="1" customWidth="1"/>
    <col min="6152" max="6152" width="25.7109375" style="186" customWidth="1"/>
    <col min="6153" max="6154" width="16.7109375" style="186" customWidth="1"/>
    <col min="6155" max="6155" width="26.7109375" style="186" customWidth="1"/>
    <col min="6156" max="6395" width="9.28515625" style="186"/>
    <col min="6396" max="6396" width="71" style="186" customWidth="1"/>
    <col min="6397" max="6397" width="22.7109375" style="186" bestFit="1" customWidth="1"/>
    <col min="6398" max="6398" width="33" style="186" bestFit="1" customWidth="1"/>
    <col min="6399" max="6399" width="26.5703125" style="186" bestFit="1" customWidth="1"/>
    <col min="6400" max="6400" width="22.7109375" style="186" bestFit="1" customWidth="1"/>
    <col min="6401" max="6401" width="33" style="186" bestFit="1" customWidth="1"/>
    <col min="6402" max="6402" width="26.5703125" style="186" customWidth="1"/>
    <col min="6403" max="6403" width="22.7109375" style="186" bestFit="1" customWidth="1"/>
    <col min="6404" max="6405" width="33" style="186" bestFit="1" customWidth="1"/>
    <col min="6406" max="6406" width="22.7109375" style="186" bestFit="1" customWidth="1"/>
    <col min="6407" max="6407" width="33" style="186" bestFit="1" customWidth="1"/>
    <col min="6408" max="6408" width="25.7109375" style="186" customWidth="1"/>
    <col min="6409" max="6410" width="16.7109375" style="186" customWidth="1"/>
    <col min="6411" max="6411" width="26.7109375" style="186" customWidth="1"/>
    <col min="6412" max="6651" width="9.28515625" style="186"/>
    <col min="6652" max="6652" width="71" style="186" customWidth="1"/>
    <col min="6653" max="6653" width="22.7109375" style="186" bestFit="1" customWidth="1"/>
    <col min="6654" max="6654" width="33" style="186" bestFit="1" customWidth="1"/>
    <col min="6655" max="6655" width="26.5703125" style="186" bestFit="1" customWidth="1"/>
    <col min="6656" max="6656" width="22.7109375" style="186" bestFit="1" customWidth="1"/>
    <col min="6657" max="6657" width="33" style="186" bestFit="1" customWidth="1"/>
    <col min="6658" max="6658" width="26.5703125" style="186" customWidth="1"/>
    <col min="6659" max="6659" width="22.7109375" style="186" bestFit="1" customWidth="1"/>
    <col min="6660" max="6661" width="33" style="186" bestFit="1" customWidth="1"/>
    <col min="6662" max="6662" width="22.7109375" style="186" bestFit="1" customWidth="1"/>
    <col min="6663" max="6663" width="33" style="186" bestFit="1" customWidth="1"/>
    <col min="6664" max="6664" width="25.7109375" style="186" customWidth="1"/>
    <col min="6665" max="6666" width="16.7109375" style="186" customWidth="1"/>
    <col min="6667" max="6667" width="26.7109375" style="186" customWidth="1"/>
    <col min="6668" max="6907" width="9.28515625" style="186"/>
    <col min="6908" max="6908" width="71" style="186" customWidth="1"/>
    <col min="6909" max="6909" width="22.7109375" style="186" bestFit="1" customWidth="1"/>
    <col min="6910" max="6910" width="33" style="186" bestFit="1" customWidth="1"/>
    <col min="6911" max="6911" width="26.5703125" style="186" bestFit="1" customWidth="1"/>
    <col min="6912" max="6912" width="22.7109375" style="186" bestFit="1" customWidth="1"/>
    <col min="6913" max="6913" width="33" style="186" bestFit="1" customWidth="1"/>
    <col min="6914" max="6914" width="26.5703125" style="186" customWidth="1"/>
    <col min="6915" max="6915" width="22.7109375" style="186" bestFit="1" customWidth="1"/>
    <col min="6916" max="6917" width="33" style="186" bestFit="1" customWidth="1"/>
    <col min="6918" max="6918" width="22.7109375" style="186" bestFit="1" customWidth="1"/>
    <col min="6919" max="6919" width="33" style="186" bestFit="1" customWidth="1"/>
    <col min="6920" max="6920" width="25.7109375" style="186" customWidth="1"/>
    <col min="6921" max="6922" width="16.7109375" style="186" customWidth="1"/>
    <col min="6923" max="6923" width="26.7109375" style="186" customWidth="1"/>
    <col min="6924" max="7163" width="9.28515625" style="186"/>
    <col min="7164" max="7164" width="71" style="186" customWidth="1"/>
    <col min="7165" max="7165" width="22.7109375" style="186" bestFit="1" customWidth="1"/>
    <col min="7166" max="7166" width="33" style="186" bestFit="1" customWidth="1"/>
    <col min="7167" max="7167" width="26.5703125" style="186" bestFit="1" customWidth="1"/>
    <col min="7168" max="7168" width="22.7109375" style="186" bestFit="1" customWidth="1"/>
    <col min="7169" max="7169" width="33" style="186" bestFit="1" customWidth="1"/>
    <col min="7170" max="7170" width="26.5703125" style="186" customWidth="1"/>
    <col min="7171" max="7171" width="22.7109375" style="186" bestFit="1" customWidth="1"/>
    <col min="7172" max="7173" width="33" style="186" bestFit="1" customWidth="1"/>
    <col min="7174" max="7174" width="22.7109375" style="186" bestFit="1" customWidth="1"/>
    <col min="7175" max="7175" width="33" style="186" bestFit="1" customWidth="1"/>
    <col min="7176" max="7176" width="25.7109375" style="186" customWidth="1"/>
    <col min="7177" max="7178" width="16.7109375" style="186" customWidth="1"/>
    <col min="7179" max="7179" width="26.7109375" style="186" customWidth="1"/>
    <col min="7180" max="7419" width="9.28515625" style="186"/>
    <col min="7420" max="7420" width="71" style="186" customWidth="1"/>
    <col min="7421" max="7421" width="22.7109375" style="186" bestFit="1" customWidth="1"/>
    <col min="7422" max="7422" width="33" style="186" bestFit="1" customWidth="1"/>
    <col min="7423" max="7423" width="26.5703125" style="186" bestFit="1" customWidth="1"/>
    <col min="7424" max="7424" width="22.7109375" style="186" bestFit="1" customWidth="1"/>
    <col min="7425" max="7425" width="33" style="186" bestFit="1" customWidth="1"/>
    <col min="7426" max="7426" width="26.5703125" style="186" customWidth="1"/>
    <col min="7427" max="7427" width="22.7109375" style="186" bestFit="1" customWidth="1"/>
    <col min="7428" max="7429" width="33" style="186" bestFit="1" customWidth="1"/>
    <col min="7430" max="7430" width="22.7109375" style="186" bestFit="1" customWidth="1"/>
    <col min="7431" max="7431" width="33" style="186" bestFit="1" customWidth="1"/>
    <col min="7432" max="7432" width="25.7109375" style="186" customWidth="1"/>
    <col min="7433" max="7434" width="16.7109375" style="186" customWidth="1"/>
    <col min="7435" max="7435" width="26.7109375" style="186" customWidth="1"/>
    <col min="7436" max="7675" width="9.28515625" style="186"/>
    <col min="7676" max="7676" width="71" style="186" customWidth="1"/>
    <col min="7677" max="7677" width="22.7109375" style="186" bestFit="1" customWidth="1"/>
    <col min="7678" max="7678" width="33" style="186" bestFit="1" customWidth="1"/>
    <col min="7679" max="7679" width="26.5703125" style="186" bestFit="1" customWidth="1"/>
    <col min="7680" max="7680" width="22.7109375" style="186" bestFit="1" customWidth="1"/>
    <col min="7681" max="7681" width="33" style="186" bestFit="1" customWidth="1"/>
    <col min="7682" max="7682" width="26.5703125" style="186" customWidth="1"/>
    <col min="7683" max="7683" width="22.7109375" style="186" bestFit="1" customWidth="1"/>
    <col min="7684" max="7685" width="33" style="186" bestFit="1" customWidth="1"/>
    <col min="7686" max="7686" width="22.7109375" style="186" bestFit="1" customWidth="1"/>
    <col min="7687" max="7687" width="33" style="186" bestFit="1" customWidth="1"/>
    <col min="7688" max="7688" width="25.7109375" style="186" customWidth="1"/>
    <col min="7689" max="7690" width="16.7109375" style="186" customWidth="1"/>
    <col min="7691" max="7691" width="26.7109375" style="186" customWidth="1"/>
    <col min="7692" max="7931" width="9.28515625" style="186"/>
    <col min="7932" max="7932" width="71" style="186" customWidth="1"/>
    <col min="7933" max="7933" width="22.7109375" style="186" bestFit="1" customWidth="1"/>
    <col min="7934" max="7934" width="33" style="186" bestFit="1" customWidth="1"/>
    <col min="7935" max="7935" width="26.5703125" style="186" bestFit="1" customWidth="1"/>
    <col min="7936" max="7936" width="22.7109375" style="186" bestFit="1" customWidth="1"/>
    <col min="7937" max="7937" width="33" style="186" bestFit="1" customWidth="1"/>
    <col min="7938" max="7938" width="26.5703125" style="186" customWidth="1"/>
    <col min="7939" max="7939" width="22.7109375" style="186" bestFit="1" customWidth="1"/>
    <col min="7940" max="7941" width="33" style="186" bestFit="1" customWidth="1"/>
    <col min="7942" max="7942" width="22.7109375" style="186" bestFit="1" customWidth="1"/>
    <col min="7943" max="7943" width="33" style="186" bestFit="1" customWidth="1"/>
    <col min="7944" max="7944" width="25.7109375" style="186" customWidth="1"/>
    <col min="7945" max="7946" width="16.7109375" style="186" customWidth="1"/>
    <col min="7947" max="7947" width="26.7109375" style="186" customWidth="1"/>
    <col min="7948" max="8187" width="9.28515625" style="186"/>
    <col min="8188" max="8188" width="71" style="186" customWidth="1"/>
    <col min="8189" max="8189" width="22.7109375" style="186" bestFit="1" customWidth="1"/>
    <col min="8190" max="8190" width="33" style="186" bestFit="1" customWidth="1"/>
    <col min="8191" max="8191" width="26.5703125" style="186" bestFit="1" customWidth="1"/>
    <col min="8192" max="8192" width="22.7109375" style="186" bestFit="1" customWidth="1"/>
    <col min="8193" max="8193" width="33" style="186" bestFit="1" customWidth="1"/>
    <col min="8194" max="8194" width="26.5703125" style="186" customWidth="1"/>
    <col min="8195" max="8195" width="22.7109375" style="186" bestFit="1" customWidth="1"/>
    <col min="8196" max="8197" width="33" style="186" bestFit="1" customWidth="1"/>
    <col min="8198" max="8198" width="22.7109375" style="186" bestFit="1" customWidth="1"/>
    <col min="8199" max="8199" width="33" style="186" bestFit="1" customWidth="1"/>
    <col min="8200" max="8200" width="25.7109375" style="186" customWidth="1"/>
    <col min="8201" max="8202" width="16.7109375" style="186" customWidth="1"/>
    <col min="8203" max="8203" width="26.7109375" style="186" customWidth="1"/>
    <col min="8204" max="8443" width="9.28515625" style="186"/>
    <col min="8444" max="8444" width="71" style="186" customWidth="1"/>
    <col min="8445" max="8445" width="22.7109375" style="186" bestFit="1" customWidth="1"/>
    <col min="8446" max="8446" width="33" style="186" bestFit="1" customWidth="1"/>
    <col min="8447" max="8447" width="26.5703125" style="186" bestFit="1" customWidth="1"/>
    <col min="8448" max="8448" width="22.7109375" style="186" bestFit="1" customWidth="1"/>
    <col min="8449" max="8449" width="33" style="186" bestFit="1" customWidth="1"/>
    <col min="8450" max="8450" width="26.5703125" style="186" customWidth="1"/>
    <col min="8451" max="8451" width="22.7109375" style="186" bestFit="1" customWidth="1"/>
    <col min="8452" max="8453" width="33" style="186" bestFit="1" customWidth="1"/>
    <col min="8454" max="8454" width="22.7109375" style="186" bestFit="1" customWidth="1"/>
    <col min="8455" max="8455" width="33" style="186" bestFit="1" customWidth="1"/>
    <col min="8456" max="8456" width="25.7109375" style="186" customWidth="1"/>
    <col min="8457" max="8458" width="16.7109375" style="186" customWidth="1"/>
    <col min="8459" max="8459" width="26.7109375" style="186" customWidth="1"/>
    <col min="8460" max="8699" width="9.28515625" style="186"/>
    <col min="8700" max="8700" width="71" style="186" customWidth="1"/>
    <col min="8701" max="8701" width="22.7109375" style="186" bestFit="1" customWidth="1"/>
    <col min="8702" max="8702" width="33" style="186" bestFit="1" customWidth="1"/>
    <col min="8703" max="8703" width="26.5703125" style="186" bestFit="1" customWidth="1"/>
    <col min="8704" max="8704" width="22.7109375" style="186" bestFit="1" customWidth="1"/>
    <col min="8705" max="8705" width="33" style="186" bestFit="1" customWidth="1"/>
    <col min="8706" max="8706" width="26.5703125" style="186" customWidth="1"/>
    <col min="8707" max="8707" width="22.7109375" style="186" bestFit="1" customWidth="1"/>
    <col min="8708" max="8709" width="33" style="186" bestFit="1" customWidth="1"/>
    <col min="8710" max="8710" width="22.7109375" style="186" bestFit="1" customWidth="1"/>
    <col min="8711" max="8711" width="33" style="186" bestFit="1" customWidth="1"/>
    <col min="8712" max="8712" width="25.7109375" style="186" customWidth="1"/>
    <col min="8713" max="8714" width="16.7109375" style="186" customWidth="1"/>
    <col min="8715" max="8715" width="26.7109375" style="186" customWidth="1"/>
    <col min="8716" max="8955" width="9.28515625" style="186"/>
    <col min="8956" max="8956" width="71" style="186" customWidth="1"/>
    <col min="8957" max="8957" width="22.7109375" style="186" bestFit="1" customWidth="1"/>
    <col min="8958" max="8958" width="33" style="186" bestFit="1" customWidth="1"/>
    <col min="8959" max="8959" width="26.5703125" style="186" bestFit="1" customWidth="1"/>
    <col min="8960" max="8960" width="22.7109375" style="186" bestFit="1" customWidth="1"/>
    <col min="8961" max="8961" width="33" style="186" bestFit="1" customWidth="1"/>
    <col min="8962" max="8962" width="26.5703125" style="186" customWidth="1"/>
    <col min="8963" max="8963" width="22.7109375" style="186" bestFit="1" customWidth="1"/>
    <col min="8964" max="8965" width="33" style="186" bestFit="1" customWidth="1"/>
    <col min="8966" max="8966" width="22.7109375" style="186" bestFit="1" customWidth="1"/>
    <col min="8967" max="8967" width="33" style="186" bestFit="1" customWidth="1"/>
    <col min="8968" max="8968" width="25.7109375" style="186" customWidth="1"/>
    <col min="8969" max="8970" width="16.7109375" style="186" customWidth="1"/>
    <col min="8971" max="8971" width="26.7109375" style="186" customWidth="1"/>
    <col min="8972" max="9211" width="9.28515625" style="186"/>
    <col min="9212" max="9212" width="71" style="186" customWidth="1"/>
    <col min="9213" max="9213" width="22.7109375" style="186" bestFit="1" customWidth="1"/>
    <col min="9214" max="9214" width="33" style="186" bestFit="1" customWidth="1"/>
    <col min="9215" max="9215" width="26.5703125" style="186" bestFit="1" customWidth="1"/>
    <col min="9216" max="9216" width="22.7109375" style="186" bestFit="1" customWidth="1"/>
    <col min="9217" max="9217" width="33" style="186" bestFit="1" customWidth="1"/>
    <col min="9218" max="9218" width="26.5703125" style="186" customWidth="1"/>
    <col min="9219" max="9219" width="22.7109375" style="186" bestFit="1" customWidth="1"/>
    <col min="9220" max="9221" width="33" style="186" bestFit="1" customWidth="1"/>
    <col min="9222" max="9222" width="22.7109375" style="186" bestFit="1" customWidth="1"/>
    <col min="9223" max="9223" width="33" style="186" bestFit="1" customWidth="1"/>
    <col min="9224" max="9224" width="25.7109375" style="186" customWidth="1"/>
    <col min="9225" max="9226" width="16.7109375" style="186" customWidth="1"/>
    <col min="9227" max="9227" width="26.7109375" style="186" customWidth="1"/>
    <col min="9228" max="9467" width="9.28515625" style="186"/>
    <col min="9468" max="9468" width="71" style="186" customWidth="1"/>
    <col min="9469" max="9469" width="22.7109375" style="186" bestFit="1" customWidth="1"/>
    <col min="9470" max="9470" width="33" style="186" bestFit="1" customWidth="1"/>
    <col min="9471" max="9471" width="26.5703125" style="186" bestFit="1" customWidth="1"/>
    <col min="9472" max="9472" width="22.7109375" style="186" bestFit="1" customWidth="1"/>
    <col min="9473" max="9473" width="33" style="186" bestFit="1" customWidth="1"/>
    <col min="9474" max="9474" width="26.5703125" style="186" customWidth="1"/>
    <col min="9475" max="9475" width="22.7109375" style="186" bestFit="1" customWidth="1"/>
    <col min="9476" max="9477" width="33" style="186" bestFit="1" customWidth="1"/>
    <col min="9478" max="9478" width="22.7109375" style="186" bestFit="1" customWidth="1"/>
    <col min="9479" max="9479" width="33" style="186" bestFit="1" customWidth="1"/>
    <col min="9480" max="9480" width="25.7109375" style="186" customWidth="1"/>
    <col min="9481" max="9482" width="16.7109375" style="186" customWidth="1"/>
    <col min="9483" max="9483" width="26.7109375" style="186" customWidth="1"/>
    <col min="9484" max="9723" width="9.28515625" style="186"/>
    <col min="9724" max="9724" width="71" style="186" customWidth="1"/>
    <col min="9725" max="9725" width="22.7109375" style="186" bestFit="1" customWidth="1"/>
    <col min="9726" max="9726" width="33" style="186" bestFit="1" customWidth="1"/>
    <col min="9727" max="9727" width="26.5703125" style="186" bestFit="1" customWidth="1"/>
    <col min="9728" max="9728" width="22.7109375" style="186" bestFit="1" customWidth="1"/>
    <col min="9729" max="9729" width="33" style="186" bestFit="1" customWidth="1"/>
    <col min="9730" max="9730" width="26.5703125" style="186" customWidth="1"/>
    <col min="9731" max="9731" width="22.7109375" style="186" bestFit="1" customWidth="1"/>
    <col min="9732" max="9733" width="33" style="186" bestFit="1" customWidth="1"/>
    <col min="9734" max="9734" width="22.7109375" style="186" bestFit="1" customWidth="1"/>
    <col min="9735" max="9735" width="33" style="186" bestFit="1" customWidth="1"/>
    <col min="9736" max="9736" width="25.7109375" style="186" customWidth="1"/>
    <col min="9737" max="9738" width="16.7109375" style="186" customWidth="1"/>
    <col min="9739" max="9739" width="26.7109375" style="186" customWidth="1"/>
    <col min="9740" max="9979" width="9.28515625" style="186"/>
    <col min="9980" max="9980" width="71" style="186" customWidth="1"/>
    <col min="9981" max="9981" width="22.7109375" style="186" bestFit="1" customWidth="1"/>
    <col min="9982" max="9982" width="33" style="186" bestFit="1" customWidth="1"/>
    <col min="9983" max="9983" width="26.5703125" style="186" bestFit="1" customWidth="1"/>
    <col min="9984" max="9984" width="22.7109375" style="186" bestFit="1" customWidth="1"/>
    <col min="9985" max="9985" width="33" style="186" bestFit="1" customWidth="1"/>
    <col min="9986" max="9986" width="26.5703125" style="186" customWidth="1"/>
    <col min="9987" max="9987" width="22.7109375" style="186" bestFit="1" customWidth="1"/>
    <col min="9988" max="9989" width="33" style="186" bestFit="1" customWidth="1"/>
    <col min="9990" max="9990" width="22.7109375" style="186" bestFit="1" customWidth="1"/>
    <col min="9991" max="9991" width="33" style="186" bestFit="1" customWidth="1"/>
    <col min="9992" max="9992" width="25.7109375" style="186" customWidth="1"/>
    <col min="9993" max="9994" width="16.7109375" style="186" customWidth="1"/>
    <col min="9995" max="9995" width="26.7109375" style="186" customWidth="1"/>
    <col min="9996" max="10235" width="9.28515625" style="186"/>
    <col min="10236" max="10236" width="71" style="186" customWidth="1"/>
    <col min="10237" max="10237" width="22.7109375" style="186" bestFit="1" customWidth="1"/>
    <col min="10238" max="10238" width="33" style="186" bestFit="1" customWidth="1"/>
    <col min="10239" max="10239" width="26.5703125" style="186" bestFit="1" customWidth="1"/>
    <col min="10240" max="10240" width="22.7109375" style="186" bestFit="1" customWidth="1"/>
    <col min="10241" max="10241" width="33" style="186" bestFit="1" customWidth="1"/>
    <col min="10242" max="10242" width="26.5703125" style="186" customWidth="1"/>
    <col min="10243" max="10243" width="22.7109375" style="186" bestFit="1" customWidth="1"/>
    <col min="10244" max="10245" width="33" style="186" bestFit="1" customWidth="1"/>
    <col min="10246" max="10246" width="22.7109375" style="186" bestFit="1" customWidth="1"/>
    <col min="10247" max="10247" width="33" style="186" bestFit="1" customWidth="1"/>
    <col min="10248" max="10248" width="25.7109375" style="186" customWidth="1"/>
    <col min="10249" max="10250" width="16.7109375" style="186" customWidth="1"/>
    <col min="10251" max="10251" width="26.7109375" style="186" customWidth="1"/>
    <col min="10252" max="10491" width="9.28515625" style="186"/>
    <col min="10492" max="10492" width="71" style="186" customWidth="1"/>
    <col min="10493" max="10493" width="22.7109375" style="186" bestFit="1" customWidth="1"/>
    <col min="10494" max="10494" width="33" style="186" bestFit="1" customWidth="1"/>
    <col min="10495" max="10495" width="26.5703125" style="186" bestFit="1" customWidth="1"/>
    <col min="10496" max="10496" width="22.7109375" style="186" bestFit="1" customWidth="1"/>
    <col min="10497" max="10497" width="33" style="186" bestFit="1" customWidth="1"/>
    <col min="10498" max="10498" width="26.5703125" style="186" customWidth="1"/>
    <col min="10499" max="10499" width="22.7109375" style="186" bestFit="1" customWidth="1"/>
    <col min="10500" max="10501" width="33" style="186" bestFit="1" customWidth="1"/>
    <col min="10502" max="10502" width="22.7109375" style="186" bestFit="1" customWidth="1"/>
    <col min="10503" max="10503" width="33" style="186" bestFit="1" customWidth="1"/>
    <col min="10504" max="10504" width="25.7109375" style="186" customWidth="1"/>
    <col min="10505" max="10506" width="16.7109375" style="186" customWidth="1"/>
    <col min="10507" max="10507" width="26.7109375" style="186" customWidth="1"/>
    <col min="10508" max="10747" width="9.28515625" style="186"/>
    <col min="10748" max="10748" width="71" style="186" customWidth="1"/>
    <col min="10749" max="10749" width="22.7109375" style="186" bestFit="1" customWidth="1"/>
    <col min="10750" max="10750" width="33" style="186" bestFit="1" customWidth="1"/>
    <col min="10751" max="10751" width="26.5703125" style="186" bestFit="1" customWidth="1"/>
    <col min="10752" max="10752" width="22.7109375" style="186" bestFit="1" customWidth="1"/>
    <col min="10753" max="10753" width="33" style="186" bestFit="1" customWidth="1"/>
    <col min="10754" max="10754" width="26.5703125" style="186" customWidth="1"/>
    <col min="10755" max="10755" width="22.7109375" style="186" bestFit="1" customWidth="1"/>
    <col min="10756" max="10757" width="33" style="186" bestFit="1" customWidth="1"/>
    <col min="10758" max="10758" width="22.7109375" style="186" bestFit="1" customWidth="1"/>
    <col min="10759" max="10759" width="33" style="186" bestFit="1" customWidth="1"/>
    <col min="10760" max="10760" width="25.7109375" style="186" customWidth="1"/>
    <col min="10761" max="10762" width="16.7109375" style="186" customWidth="1"/>
    <col min="10763" max="10763" width="26.7109375" style="186" customWidth="1"/>
    <col min="10764" max="11003" width="9.28515625" style="186"/>
    <col min="11004" max="11004" width="71" style="186" customWidth="1"/>
    <col min="11005" max="11005" width="22.7109375" style="186" bestFit="1" customWidth="1"/>
    <col min="11006" max="11006" width="33" style="186" bestFit="1" customWidth="1"/>
    <col min="11007" max="11007" width="26.5703125" style="186" bestFit="1" customWidth="1"/>
    <col min="11008" max="11008" width="22.7109375" style="186" bestFit="1" customWidth="1"/>
    <col min="11009" max="11009" width="33" style="186" bestFit="1" customWidth="1"/>
    <col min="11010" max="11010" width="26.5703125" style="186" customWidth="1"/>
    <col min="11011" max="11011" width="22.7109375" style="186" bestFit="1" customWidth="1"/>
    <col min="11012" max="11013" width="33" style="186" bestFit="1" customWidth="1"/>
    <col min="11014" max="11014" width="22.7109375" style="186" bestFit="1" customWidth="1"/>
    <col min="11015" max="11015" width="33" style="186" bestFit="1" customWidth="1"/>
    <col min="11016" max="11016" width="25.7109375" style="186" customWidth="1"/>
    <col min="11017" max="11018" width="16.7109375" style="186" customWidth="1"/>
    <col min="11019" max="11019" width="26.7109375" style="186" customWidth="1"/>
    <col min="11020" max="11259" width="9.28515625" style="186"/>
    <col min="11260" max="11260" width="71" style="186" customWidth="1"/>
    <col min="11261" max="11261" width="22.7109375" style="186" bestFit="1" customWidth="1"/>
    <col min="11262" max="11262" width="33" style="186" bestFit="1" customWidth="1"/>
    <col min="11263" max="11263" width="26.5703125" style="186" bestFit="1" customWidth="1"/>
    <col min="11264" max="11264" width="22.7109375" style="186" bestFit="1" customWidth="1"/>
    <col min="11265" max="11265" width="33" style="186" bestFit="1" customWidth="1"/>
    <col min="11266" max="11266" width="26.5703125" style="186" customWidth="1"/>
    <col min="11267" max="11267" width="22.7109375" style="186" bestFit="1" customWidth="1"/>
    <col min="11268" max="11269" width="33" style="186" bestFit="1" customWidth="1"/>
    <col min="11270" max="11270" width="22.7109375" style="186" bestFit="1" customWidth="1"/>
    <col min="11271" max="11271" width="33" style="186" bestFit="1" customWidth="1"/>
    <col min="11272" max="11272" width="25.7109375" style="186" customWidth="1"/>
    <col min="11273" max="11274" width="16.7109375" style="186" customWidth="1"/>
    <col min="11275" max="11275" width="26.7109375" style="186" customWidth="1"/>
    <col min="11276" max="11515" width="9.28515625" style="186"/>
    <col min="11516" max="11516" width="71" style="186" customWidth="1"/>
    <col min="11517" max="11517" width="22.7109375" style="186" bestFit="1" customWidth="1"/>
    <col min="11518" max="11518" width="33" style="186" bestFit="1" customWidth="1"/>
    <col min="11519" max="11519" width="26.5703125" style="186" bestFit="1" customWidth="1"/>
    <col min="11520" max="11520" width="22.7109375" style="186" bestFit="1" customWidth="1"/>
    <col min="11521" max="11521" width="33" style="186" bestFit="1" customWidth="1"/>
    <col min="11522" max="11522" width="26.5703125" style="186" customWidth="1"/>
    <col min="11523" max="11523" width="22.7109375" style="186" bestFit="1" customWidth="1"/>
    <col min="11524" max="11525" width="33" style="186" bestFit="1" customWidth="1"/>
    <col min="11526" max="11526" width="22.7109375" style="186" bestFit="1" customWidth="1"/>
    <col min="11527" max="11527" width="33" style="186" bestFit="1" customWidth="1"/>
    <col min="11528" max="11528" width="25.7109375" style="186" customWidth="1"/>
    <col min="11529" max="11530" width="16.7109375" style="186" customWidth="1"/>
    <col min="11531" max="11531" width="26.7109375" style="186" customWidth="1"/>
    <col min="11532" max="11771" width="9.28515625" style="186"/>
    <col min="11772" max="11772" width="71" style="186" customWidth="1"/>
    <col min="11773" max="11773" width="22.7109375" style="186" bestFit="1" customWidth="1"/>
    <col min="11774" max="11774" width="33" style="186" bestFit="1" customWidth="1"/>
    <col min="11775" max="11775" width="26.5703125" style="186" bestFit="1" customWidth="1"/>
    <col min="11776" max="11776" width="22.7109375" style="186" bestFit="1" customWidth="1"/>
    <col min="11777" max="11777" width="33" style="186" bestFit="1" customWidth="1"/>
    <col min="11778" max="11778" width="26.5703125" style="186" customWidth="1"/>
    <col min="11779" max="11779" width="22.7109375" style="186" bestFit="1" customWidth="1"/>
    <col min="11780" max="11781" width="33" style="186" bestFit="1" customWidth="1"/>
    <col min="11782" max="11782" width="22.7109375" style="186" bestFit="1" customWidth="1"/>
    <col min="11783" max="11783" width="33" style="186" bestFit="1" customWidth="1"/>
    <col min="11784" max="11784" width="25.7109375" style="186" customWidth="1"/>
    <col min="11785" max="11786" width="16.7109375" style="186" customWidth="1"/>
    <col min="11787" max="11787" width="26.7109375" style="186" customWidth="1"/>
    <col min="11788" max="12027" width="9.28515625" style="186"/>
    <col min="12028" max="12028" width="71" style="186" customWidth="1"/>
    <col min="12029" max="12029" width="22.7109375" style="186" bestFit="1" customWidth="1"/>
    <col min="12030" max="12030" width="33" style="186" bestFit="1" customWidth="1"/>
    <col min="12031" max="12031" width="26.5703125" style="186" bestFit="1" customWidth="1"/>
    <col min="12032" max="12032" width="22.7109375" style="186" bestFit="1" customWidth="1"/>
    <col min="12033" max="12033" width="33" style="186" bestFit="1" customWidth="1"/>
    <col min="12034" max="12034" width="26.5703125" style="186" customWidth="1"/>
    <col min="12035" max="12035" width="22.7109375" style="186" bestFit="1" customWidth="1"/>
    <col min="12036" max="12037" width="33" style="186" bestFit="1" customWidth="1"/>
    <col min="12038" max="12038" width="22.7109375" style="186" bestFit="1" customWidth="1"/>
    <col min="12039" max="12039" width="33" style="186" bestFit="1" customWidth="1"/>
    <col min="12040" max="12040" width="25.7109375" style="186" customWidth="1"/>
    <col min="12041" max="12042" width="16.7109375" style="186" customWidth="1"/>
    <col min="12043" max="12043" width="26.7109375" style="186" customWidth="1"/>
    <col min="12044" max="12283" width="9.28515625" style="186"/>
    <col min="12284" max="12284" width="71" style="186" customWidth="1"/>
    <col min="12285" max="12285" width="22.7109375" style="186" bestFit="1" customWidth="1"/>
    <col min="12286" max="12286" width="33" style="186" bestFit="1" customWidth="1"/>
    <col min="12287" max="12287" width="26.5703125" style="186" bestFit="1" customWidth="1"/>
    <col min="12288" max="12288" width="22.7109375" style="186" bestFit="1" customWidth="1"/>
    <col min="12289" max="12289" width="33" style="186" bestFit="1" customWidth="1"/>
    <col min="12290" max="12290" width="26.5703125" style="186" customWidth="1"/>
    <col min="12291" max="12291" width="22.7109375" style="186" bestFit="1" customWidth="1"/>
    <col min="12292" max="12293" width="33" style="186" bestFit="1" customWidth="1"/>
    <col min="12294" max="12294" width="22.7109375" style="186" bestFit="1" customWidth="1"/>
    <col min="12295" max="12295" width="33" style="186" bestFit="1" customWidth="1"/>
    <col min="12296" max="12296" width="25.7109375" style="186" customWidth="1"/>
    <col min="12297" max="12298" width="16.7109375" style="186" customWidth="1"/>
    <col min="12299" max="12299" width="26.7109375" style="186" customWidth="1"/>
    <col min="12300" max="12539" width="9.28515625" style="186"/>
    <col min="12540" max="12540" width="71" style="186" customWidth="1"/>
    <col min="12541" max="12541" width="22.7109375" style="186" bestFit="1" customWidth="1"/>
    <col min="12542" max="12542" width="33" style="186" bestFit="1" customWidth="1"/>
    <col min="12543" max="12543" width="26.5703125" style="186" bestFit="1" customWidth="1"/>
    <col min="12544" max="12544" width="22.7109375" style="186" bestFit="1" customWidth="1"/>
    <col min="12545" max="12545" width="33" style="186" bestFit="1" customWidth="1"/>
    <col min="12546" max="12546" width="26.5703125" style="186" customWidth="1"/>
    <col min="12547" max="12547" width="22.7109375" style="186" bestFit="1" customWidth="1"/>
    <col min="12548" max="12549" width="33" style="186" bestFit="1" customWidth="1"/>
    <col min="12550" max="12550" width="22.7109375" style="186" bestFit="1" customWidth="1"/>
    <col min="12551" max="12551" width="33" style="186" bestFit="1" customWidth="1"/>
    <col min="12552" max="12552" width="25.7109375" style="186" customWidth="1"/>
    <col min="12553" max="12554" width="16.7109375" style="186" customWidth="1"/>
    <col min="12555" max="12555" width="26.7109375" style="186" customWidth="1"/>
    <col min="12556" max="12795" width="9.28515625" style="186"/>
    <col min="12796" max="12796" width="71" style="186" customWidth="1"/>
    <col min="12797" max="12797" width="22.7109375" style="186" bestFit="1" customWidth="1"/>
    <col min="12798" max="12798" width="33" style="186" bestFit="1" customWidth="1"/>
    <col min="12799" max="12799" width="26.5703125" style="186" bestFit="1" customWidth="1"/>
    <col min="12800" max="12800" width="22.7109375" style="186" bestFit="1" customWidth="1"/>
    <col min="12801" max="12801" width="33" style="186" bestFit="1" customWidth="1"/>
    <col min="12802" max="12802" width="26.5703125" style="186" customWidth="1"/>
    <col min="12803" max="12803" width="22.7109375" style="186" bestFit="1" customWidth="1"/>
    <col min="12804" max="12805" width="33" style="186" bestFit="1" customWidth="1"/>
    <col min="12806" max="12806" width="22.7109375" style="186" bestFit="1" customWidth="1"/>
    <col min="12807" max="12807" width="33" style="186" bestFit="1" customWidth="1"/>
    <col min="12808" max="12808" width="25.7109375" style="186" customWidth="1"/>
    <col min="12809" max="12810" width="16.7109375" style="186" customWidth="1"/>
    <col min="12811" max="12811" width="26.7109375" style="186" customWidth="1"/>
    <col min="12812" max="13051" width="9.28515625" style="186"/>
    <col min="13052" max="13052" width="71" style="186" customWidth="1"/>
    <col min="13053" max="13053" width="22.7109375" style="186" bestFit="1" customWidth="1"/>
    <col min="13054" max="13054" width="33" style="186" bestFit="1" customWidth="1"/>
    <col min="13055" max="13055" width="26.5703125" style="186" bestFit="1" customWidth="1"/>
    <col min="13056" max="13056" width="22.7109375" style="186" bestFit="1" customWidth="1"/>
    <col min="13057" max="13057" width="33" style="186" bestFit="1" customWidth="1"/>
    <col min="13058" max="13058" width="26.5703125" style="186" customWidth="1"/>
    <col min="13059" max="13059" width="22.7109375" style="186" bestFit="1" customWidth="1"/>
    <col min="13060" max="13061" width="33" style="186" bestFit="1" customWidth="1"/>
    <col min="13062" max="13062" width="22.7109375" style="186" bestFit="1" customWidth="1"/>
    <col min="13063" max="13063" width="33" style="186" bestFit="1" customWidth="1"/>
    <col min="13064" max="13064" width="25.7109375" style="186" customWidth="1"/>
    <col min="13065" max="13066" width="16.7109375" style="186" customWidth="1"/>
    <col min="13067" max="13067" width="26.7109375" style="186" customWidth="1"/>
    <col min="13068" max="13307" width="9.28515625" style="186"/>
    <col min="13308" max="13308" width="71" style="186" customWidth="1"/>
    <col min="13309" max="13309" width="22.7109375" style="186" bestFit="1" customWidth="1"/>
    <col min="13310" max="13310" width="33" style="186" bestFit="1" customWidth="1"/>
    <col min="13311" max="13311" width="26.5703125" style="186" bestFit="1" customWidth="1"/>
    <col min="13312" max="13312" width="22.7109375" style="186" bestFit="1" customWidth="1"/>
    <col min="13313" max="13313" width="33" style="186" bestFit="1" customWidth="1"/>
    <col min="13314" max="13314" width="26.5703125" style="186" customWidth="1"/>
    <col min="13315" max="13315" width="22.7109375" style="186" bestFit="1" customWidth="1"/>
    <col min="13316" max="13317" width="33" style="186" bestFit="1" customWidth="1"/>
    <col min="13318" max="13318" width="22.7109375" style="186" bestFit="1" customWidth="1"/>
    <col min="13319" max="13319" width="33" style="186" bestFit="1" customWidth="1"/>
    <col min="13320" max="13320" width="25.7109375" style="186" customWidth="1"/>
    <col min="13321" max="13322" width="16.7109375" style="186" customWidth="1"/>
    <col min="13323" max="13323" width="26.7109375" style="186" customWidth="1"/>
    <col min="13324" max="13563" width="9.28515625" style="186"/>
    <col min="13564" max="13564" width="71" style="186" customWidth="1"/>
    <col min="13565" max="13565" width="22.7109375" style="186" bestFit="1" customWidth="1"/>
    <col min="13566" max="13566" width="33" style="186" bestFit="1" customWidth="1"/>
    <col min="13567" max="13567" width="26.5703125" style="186" bestFit="1" customWidth="1"/>
    <col min="13568" max="13568" width="22.7109375" style="186" bestFit="1" customWidth="1"/>
    <col min="13569" max="13569" width="33" style="186" bestFit="1" customWidth="1"/>
    <col min="13570" max="13570" width="26.5703125" style="186" customWidth="1"/>
    <col min="13571" max="13571" width="22.7109375" style="186" bestFit="1" customWidth="1"/>
    <col min="13572" max="13573" width="33" style="186" bestFit="1" customWidth="1"/>
    <col min="13574" max="13574" width="22.7109375" style="186" bestFit="1" customWidth="1"/>
    <col min="13575" max="13575" width="33" style="186" bestFit="1" customWidth="1"/>
    <col min="13576" max="13576" width="25.7109375" style="186" customWidth="1"/>
    <col min="13577" max="13578" width="16.7109375" style="186" customWidth="1"/>
    <col min="13579" max="13579" width="26.7109375" style="186" customWidth="1"/>
    <col min="13580" max="13819" width="9.28515625" style="186"/>
    <col min="13820" max="13820" width="71" style="186" customWidth="1"/>
    <col min="13821" max="13821" width="22.7109375" style="186" bestFit="1" customWidth="1"/>
    <col min="13822" max="13822" width="33" style="186" bestFit="1" customWidth="1"/>
    <col min="13823" max="13823" width="26.5703125" style="186" bestFit="1" customWidth="1"/>
    <col min="13824" max="13824" width="22.7109375" style="186" bestFit="1" customWidth="1"/>
    <col min="13825" max="13825" width="33" style="186" bestFit="1" customWidth="1"/>
    <col min="13826" max="13826" width="26.5703125" style="186" customWidth="1"/>
    <col min="13827" max="13827" width="22.7109375" style="186" bestFit="1" customWidth="1"/>
    <col min="13828" max="13829" width="33" style="186" bestFit="1" customWidth="1"/>
    <col min="13830" max="13830" width="22.7109375" style="186" bestFit="1" customWidth="1"/>
    <col min="13831" max="13831" width="33" style="186" bestFit="1" customWidth="1"/>
    <col min="13832" max="13832" width="25.7109375" style="186" customWidth="1"/>
    <col min="13833" max="13834" width="16.7109375" style="186" customWidth="1"/>
    <col min="13835" max="13835" width="26.7109375" style="186" customWidth="1"/>
    <col min="13836" max="14075" width="9.28515625" style="186"/>
    <col min="14076" max="14076" width="71" style="186" customWidth="1"/>
    <col min="14077" max="14077" width="22.7109375" style="186" bestFit="1" customWidth="1"/>
    <col min="14078" max="14078" width="33" style="186" bestFit="1" customWidth="1"/>
    <col min="14079" max="14079" width="26.5703125" style="186" bestFit="1" customWidth="1"/>
    <col min="14080" max="14080" width="22.7109375" style="186" bestFit="1" customWidth="1"/>
    <col min="14081" max="14081" width="33" style="186" bestFit="1" customWidth="1"/>
    <col min="14082" max="14082" width="26.5703125" style="186" customWidth="1"/>
    <col min="14083" max="14083" width="22.7109375" style="186" bestFit="1" customWidth="1"/>
    <col min="14084" max="14085" width="33" style="186" bestFit="1" customWidth="1"/>
    <col min="14086" max="14086" width="22.7109375" style="186" bestFit="1" customWidth="1"/>
    <col min="14087" max="14087" width="33" style="186" bestFit="1" customWidth="1"/>
    <col min="14088" max="14088" width="25.7109375" style="186" customWidth="1"/>
    <col min="14089" max="14090" width="16.7109375" style="186" customWidth="1"/>
    <col min="14091" max="14091" width="26.7109375" style="186" customWidth="1"/>
    <col min="14092" max="14331" width="9.28515625" style="186"/>
    <col min="14332" max="14332" width="71" style="186" customWidth="1"/>
    <col min="14333" max="14333" width="22.7109375" style="186" bestFit="1" customWidth="1"/>
    <col min="14334" max="14334" width="33" style="186" bestFit="1" customWidth="1"/>
    <col min="14335" max="14335" width="26.5703125" style="186" bestFit="1" customWidth="1"/>
    <col min="14336" max="14336" width="22.7109375" style="186" bestFit="1" customWidth="1"/>
    <col min="14337" max="14337" width="33" style="186" bestFit="1" customWidth="1"/>
    <col min="14338" max="14338" width="26.5703125" style="186" customWidth="1"/>
    <col min="14339" max="14339" width="22.7109375" style="186" bestFit="1" customWidth="1"/>
    <col min="14340" max="14341" width="33" style="186" bestFit="1" customWidth="1"/>
    <col min="14342" max="14342" width="22.7109375" style="186" bestFit="1" customWidth="1"/>
    <col min="14343" max="14343" width="33" style="186" bestFit="1" customWidth="1"/>
    <col min="14344" max="14344" width="25.7109375" style="186" customWidth="1"/>
    <col min="14345" max="14346" width="16.7109375" style="186" customWidth="1"/>
    <col min="14347" max="14347" width="26.7109375" style="186" customWidth="1"/>
    <col min="14348" max="14587" width="9.28515625" style="186"/>
    <col min="14588" max="14588" width="71" style="186" customWidth="1"/>
    <col min="14589" max="14589" width="22.7109375" style="186" bestFit="1" customWidth="1"/>
    <col min="14590" max="14590" width="33" style="186" bestFit="1" customWidth="1"/>
    <col min="14591" max="14591" width="26.5703125" style="186" bestFit="1" customWidth="1"/>
    <col min="14592" max="14592" width="22.7109375" style="186" bestFit="1" customWidth="1"/>
    <col min="14593" max="14593" width="33" style="186" bestFit="1" customWidth="1"/>
    <col min="14594" max="14594" width="26.5703125" style="186" customWidth="1"/>
    <col min="14595" max="14595" width="22.7109375" style="186" bestFit="1" customWidth="1"/>
    <col min="14596" max="14597" width="33" style="186" bestFit="1" customWidth="1"/>
    <col min="14598" max="14598" width="22.7109375" style="186" bestFit="1" customWidth="1"/>
    <col min="14599" max="14599" width="33" style="186" bestFit="1" customWidth="1"/>
    <col min="14600" max="14600" width="25.7109375" style="186" customWidth="1"/>
    <col min="14601" max="14602" width="16.7109375" style="186" customWidth="1"/>
    <col min="14603" max="14603" width="26.7109375" style="186" customWidth="1"/>
    <col min="14604" max="14843" width="9.28515625" style="186"/>
    <col min="14844" max="14844" width="71" style="186" customWidth="1"/>
    <col min="14845" max="14845" width="22.7109375" style="186" bestFit="1" customWidth="1"/>
    <col min="14846" max="14846" width="33" style="186" bestFit="1" customWidth="1"/>
    <col min="14847" max="14847" width="26.5703125" style="186" bestFit="1" customWidth="1"/>
    <col min="14848" max="14848" width="22.7109375" style="186" bestFit="1" customWidth="1"/>
    <col min="14849" max="14849" width="33" style="186" bestFit="1" customWidth="1"/>
    <col min="14850" max="14850" width="26.5703125" style="186" customWidth="1"/>
    <col min="14851" max="14851" width="22.7109375" style="186" bestFit="1" customWidth="1"/>
    <col min="14852" max="14853" width="33" style="186" bestFit="1" customWidth="1"/>
    <col min="14854" max="14854" width="22.7109375" style="186" bestFit="1" customWidth="1"/>
    <col min="14855" max="14855" width="33" style="186" bestFit="1" customWidth="1"/>
    <col min="14856" max="14856" width="25.7109375" style="186" customWidth="1"/>
    <col min="14857" max="14858" width="16.7109375" style="186" customWidth="1"/>
    <col min="14859" max="14859" width="26.7109375" style="186" customWidth="1"/>
    <col min="14860" max="15099" width="9.28515625" style="186"/>
    <col min="15100" max="15100" width="71" style="186" customWidth="1"/>
    <col min="15101" max="15101" width="22.7109375" style="186" bestFit="1" customWidth="1"/>
    <col min="15102" max="15102" width="33" style="186" bestFit="1" customWidth="1"/>
    <col min="15103" max="15103" width="26.5703125" style="186" bestFit="1" customWidth="1"/>
    <col min="15104" max="15104" width="22.7109375" style="186" bestFit="1" customWidth="1"/>
    <col min="15105" max="15105" width="33" style="186" bestFit="1" customWidth="1"/>
    <col min="15106" max="15106" width="26.5703125" style="186" customWidth="1"/>
    <col min="15107" max="15107" width="22.7109375" style="186" bestFit="1" customWidth="1"/>
    <col min="15108" max="15109" width="33" style="186" bestFit="1" customWidth="1"/>
    <col min="15110" max="15110" width="22.7109375" style="186" bestFit="1" customWidth="1"/>
    <col min="15111" max="15111" width="33" style="186" bestFit="1" customWidth="1"/>
    <col min="15112" max="15112" width="25.7109375" style="186" customWidth="1"/>
    <col min="15113" max="15114" width="16.7109375" style="186" customWidth="1"/>
    <col min="15115" max="15115" width="26.7109375" style="186" customWidth="1"/>
    <col min="15116" max="15355" width="9.28515625" style="186"/>
    <col min="15356" max="15356" width="71" style="186" customWidth="1"/>
    <col min="15357" max="15357" width="22.7109375" style="186" bestFit="1" customWidth="1"/>
    <col min="15358" max="15358" width="33" style="186" bestFit="1" customWidth="1"/>
    <col min="15359" max="15359" width="26.5703125" style="186" bestFit="1" customWidth="1"/>
    <col min="15360" max="15360" width="22.7109375" style="186" bestFit="1" customWidth="1"/>
    <col min="15361" max="15361" width="33" style="186" bestFit="1" customWidth="1"/>
    <col min="15362" max="15362" width="26.5703125" style="186" customWidth="1"/>
    <col min="15363" max="15363" width="22.7109375" style="186" bestFit="1" customWidth="1"/>
    <col min="15364" max="15365" width="33" style="186" bestFit="1" customWidth="1"/>
    <col min="15366" max="15366" width="22.7109375" style="186" bestFit="1" customWidth="1"/>
    <col min="15367" max="15367" width="33" style="186" bestFit="1" customWidth="1"/>
    <col min="15368" max="15368" width="25.7109375" style="186" customWidth="1"/>
    <col min="15369" max="15370" width="16.7109375" style="186" customWidth="1"/>
    <col min="15371" max="15371" width="26.7109375" style="186" customWidth="1"/>
    <col min="15372" max="15611" width="9.28515625" style="186"/>
    <col min="15612" max="15612" width="71" style="186" customWidth="1"/>
    <col min="15613" max="15613" width="22.7109375" style="186" bestFit="1" customWidth="1"/>
    <col min="15614" max="15614" width="33" style="186" bestFit="1" customWidth="1"/>
    <col min="15615" max="15615" width="26.5703125" style="186" bestFit="1" customWidth="1"/>
    <col min="15616" max="15616" width="22.7109375" style="186" bestFit="1" customWidth="1"/>
    <col min="15617" max="15617" width="33" style="186" bestFit="1" customWidth="1"/>
    <col min="15618" max="15618" width="26.5703125" style="186" customWidth="1"/>
    <col min="15619" max="15619" width="22.7109375" style="186" bestFit="1" customWidth="1"/>
    <col min="15620" max="15621" width="33" style="186" bestFit="1" customWidth="1"/>
    <col min="15622" max="15622" width="22.7109375" style="186" bestFit="1" customWidth="1"/>
    <col min="15623" max="15623" width="33" style="186" bestFit="1" customWidth="1"/>
    <col min="15624" max="15624" width="25.7109375" style="186" customWidth="1"/>
    <col min="15625" max="15626" width="16.7109375" style="186" customWidth="1"/>
    <col min="15627" max="15627" width="26.7109375" style="186" customWidth="1"/>
    <col min="15628" max="15867" width="9.28515625" style="186"/>
    <col min="15868" max="15868" width="71" style="186" customWidth="1"/>
    <col min="15869" max="15869" width="22.7109375" style="186" bestFit="1" customWidth="1"/>
    <col min="15870" max="15870" width="33" style="186" bestFit="1" customWidth="1"/>
    <col min="15871" max="15871" width="26.5703125" style="186" bestFit="1" customWidth="1"/>
    <col min="15872" max="15872" width="22.7109375" style="186" bestFit="1" customWidth="1"/>
    <col min="15873" max="15873" width="33" style="186" bestFit="1" customWidth="1"/>
    <col min="15874" max="15874" width="26.5703125" style="186" customWidth="1"/>
    <col min="15875" max="15875" width="22.7109375" style="186" bestFit="1" customWidth="1"/>
    <col min="15876" max="15877" width="33" style="186" bestFit="1" customWidth="1"/>
    <col min="15878" max="15878" width="22.7109375" style="186" bestFit="1" customWidth="1"/>
    <col min="15879" max="15879" width="33" style="186" bestFit="1" customWidth="1"/>
    <col min="15880" max="15880" width="25.7109375" style="186" customWidth="1"/>
    <col min="15881" max="15882" width="16.7109375" style="186" customWidth="1"/>
    <col min="15883" max="15883" width="26.7109375" style="186" customWidth="1"/>
    <col min="15884" max="16123" width="9.28515625" style="186"/>
    <col min="16124" max="16124" width="71" style="186" customWidth="1"/>
    <col min="16125" max="16125" width="22.7109375" style="186" bestFit="1" customWidth="1"/>
    <col min="16126" max="16126" width="33" style="186" bestFit="1" customWidth="1"/>
    <col min="16127" max="16127" width="26.5703125" style="186" bestFit="1" customWidth="1"/>
    <col min="16128" max="16128" width="22.7109375" style="186" bestFit="1" customWidth="1"/>
    <col min="16129" max="16129" width="33" style="186" bestFit="1" customWidth="1"/>
    <col min="16130" max="16130" width="26.5703125" style="186" customWidth="1"/>
    <col min="16131" max="16131" width="22.7109375" style="186" bestFit="1" customWidth="1"/>
    <col min="16132" max="16133" width="33" style="186" bestFit="1" customWidth="1"/>
    <col min="16134" max="16134" width="22.7109375" style="186" bestFit="1" customWidth="1"/>
    <col min="16135" max="16135" width="33" style="186" bestFit="1" customWidth="1"/>
    <col min="16136" max="16136" width="25.7109375" style="186" customWidth="1"/>
    <col min="16137" max="16138" width="16.7109375" style="186" customWidth="1"/>
    <col min="16139" max="16139" width="26.7109375" style="186" customWidth="1"/>
    <col min="16140" max="16384" width="9.28515625" style="186"/>
  </cols>
  <sheetData>
    <row r="2" spans="2:10" x14ac:dyDescent="0.25">
      <c r="B2" s="207"/>
      <c r="C2" s="207"/>
      <c r="D2" s="207"/>
      <c r="E2" s="298" t="s">
        <v>128</v>
      </c>
      <c r="F2" s="207"/>
      <c r="H2" s="207"/>
      <c r="I2" s="207"/>
    </row>
    <row r="3" spans="2:10" x14ac:dyDescent="0.25">
      <c r="B3" s="303"/>
      <c r="C3" s="303"/>
      <c r="D3" s="303"/>
      <c r="E3" s="302" t="s">
        <v>491</v>
      </c>
      <c r="F3" s="303"/>
      <c r="H3" s="303"/>
      <c r="I3" s="303"/>
    </row>
    <row r="4" spans="2:10" x14ac:dyDescent="0.25">
      <c r="B4" s="207"/>
      <c r="C4" s="207"/>
      <c r="D4" s="207"/>
      <c r="E4" s="304" t="s">
        <v>547</v>
      </c>
      <c r="F4" s="207"/>
      <c r="H4" s="207"/>
      <c r="I4" s="207"/>
    </row>
    <row r="6" spans="2:10" x14ac:dyDescent="0.25">
      <c r="B6" s="305" t="s">
        <v>548</v>
      </c>
      <c r="C6" s="305"/>
      <c r="D6" s="305"/>
      <c r="E6" s="305"/>
      <c r="F6" s="305"/>
      <c r="G6" s="305"/>
      <c r="H6" s="305"/>
    </row>
    <row r="7" spans="2:10" x14ac:dyDescent="0.25">
      <c r="B7" s="305" t="s">
        <v>549</v>
      </c>
      <c r="C7" s="305"/>
      <c r="D7" s="305"/>
      <c r="E7" s="305"/>
      <c r="F7" s="305"/>
      <c r="G7" s="305"/>
      <c r="H7" s="305"/>
    </row>
    <row r="9" spans="2:10" ht="18" customHeight="1" x14ac:dyDescent="0.25">
      <c r="B9" s="306"/>
      <c r="C9" s="934" t="s">
        <v>550</v>
      </c>
      <c r="D9" s="935"/>
      <c r="E9" s="936"/>
      <c r="F9" s="934" t="s">
        <v>551</v>
      </c>
      <c r="G9" s="935"/>
      <c r="H9" s="936"/>
    </row>
    <row r="10" spans="2:10" ht="57" x14ac:dyDescent="0.25">
      <c r="B10" s="307"/>
      <c r="C10" s="308" t="s">
        <v>552</v>
      </c>
      <c r="D10" s="308" t="s">
        <v>553</v>
      </c>
      <c r="E10" s="308" t="s">
        <v>554</v>
      </c>
      <c r="F10" s="308" t="s">
        <v>555</v>
      </c>
      <c r="G10" s="308" t="s">
        <v>553</v>
      </c>
      <c r="H10" s="308" t="s">
        <v>554</v>
      </c>
    </row>
    <row r="11" spans="2:10" x14ac:dyDescent="0.25">
      <c r="B11" s="309" t="s">
        <v>556</v>
      </c>
      <c r="C11" s="310"/>
      <c r="D11" s="310"/>
      <c r="E11" s="310"/>
      <c r="F11" s="310"/>
      <c r="G11" s="310"/>
      <c r="H11" s="310"/>
      <c r="I11" s="311"/>
    </row>
    <row r="12" spans="2:10" x14ac:dyDescent="0.25">
      <c r="B12" s="200" t="s">
        <v>502</v>
      </c>
      <c r="C12" s="199"/>
      <c r="D12" s="202"/>
      <c r="E12" s="312"/>
      <c r="F12" s="199"/>
      <c r="G12" s="202"/>
      <c r="H12" s="202"/>
      <c r="I12" s="313"/>
    </row>
    <row r="13" spans="2:10" x14ac:dyDescent="0.25">
      <c r="B13" s="200" t="s">
        <v>502</v>
      </c>
      <c r="C13" s="199"/>
      <c r="D13" s="201"/>
      <c r="E13" s="312"/>
      <c r="F13" s="199"/>
      <c r="G13" s="201"/>
      <c r="H13" s="202"/>
      <c r="I13" s="314"/>
    </row>
    <row r="14" spans="2:10" x14ac:dyDescent="0.25">
      <c r="B14" s="315" t="s">
        <v>557</v>
      </c>
      <c r="C14" s="316"/>
      <c r="D14" s="317"/>
      <c r="E14" s="318"/>
      <c r="F14" s="316"/>
      <c r="G14" s="317"/>
      <c r="H14" s="317"/>
      <c r="I14" s="319"/>
    </row>
    <row r="15" spans="2:10" x14ac:dyDescent="0.25">
      <c r="B15" s="200" t="s">
        <v>558</v>
      </c>
      <c r="C15" s="201"/>
      <c r="D15" s="201"/>
      <c r="E15" s="202"/>
      <c r="F15" s="201"/>
      <c r="G15" s="201"/>
      <c r="H15" s="201"/>
      <c r="I15" s="320"/>
    </row>
    <row r="16" spans="2:10" x14ac:dyDescent="0.25">
      <c r="B16" s="321" t="s">
        <v>559</v>
      </c>
      <c r="C16" s="199"/>
      <c r="D16" s="201"/>
      <c r="E16" s="312"/>
      <c r="F16" s="199"/>
      <c r="G16" s="201"/>
      <c r="H16" s="201"/>
      <c r="I16" s="322"/>
      <c r="J16" s="323"/>
    </row>
    <row r="17" spans="2:11" x14ac:dyDescent="0.25">
      <c r="B17" s="324" t="s">
        <v>560</v>
      </c>
      <c r="C17" s="199"/>
      <c r="D17" s="202"/>
      <c r="E17" s="312"/>
      <c r="F17" s="199"/>
      <c r="G17" s="202"/>
      <c r="H17" s="202"/>
      <c r="I17" s="325"/>
      <c r="J17" s="323"/>
    </row>
    <row r="18" spans="2:11" x14ac:dyDescent="0.25">
      <c r="B18" s="321" t="s">
        <v>561</v>
      </c>
      <c r="C18" s="199"/>
      <c r="D18" s="202"/>
      <c r="E18" s="312"/>
      <c r="F18" s="199"/>
      <c r="G18" s="202"/>
      <c r="H18" s="202"/>
      <c r="I18" s="326"/>
      <c r="J18" s="323"/>
      <c r="K18" s="327"/>
    </row>
    <row r="19" spans="2:11" x14ac:dyDescent="0.25">
      <c r="B19" s="315" t="s">
        <v>562</v>
      </c>
      <c r="C19" s="316"/>
      <c r="D19" s="317"/>
      <c r="E19" s="318"/>
      <c r="F19" s="316"/>
      <c r="G19" s="317"/>
      <c r="H19" s="317"/>
      <c r="I19" s="328"/>
      <c r="J19" s="323"/>
      <c r="K19" s="327"/>
    </row>
    <row r="20" spans="2:11" s="305" customFormat="1" ht="14.25" x14ac:dyDescent="0.2">
      <c r="B20" s="315" t="s">
        <v>563</v>
      </c>
      <c r="C20" s="329"/>
      <c r="D20" s="316"/>
      <c r="E20" s="316"/>
      <c r="F20" s="197"/>
      <c r="G20" s="316"/>
      <c r="H20" s="317"/>
      <c r="I20" s="330"/>
      <c r="J20" s="330"/>
    </row>
    <row r="21" spans="2:11" ht="60.75" customHeight="1" x14ac:dyDescent="0.25">
      <c r="B21" s="331" t="s">
        <v>564</v>
      </c>
      <c r="C21" s="937"/>
      <c r="D21" s="938"/>
      <c r="E21" s="939"/>
      <c r="F21" s="937"/>
      <c r="G21" s="938"/>
      <c r="H21" s="939"/>
      <c r="I21" s="322"/>
      <c r="J21" s="323"/>
    </row>
    <row r="22" spans="2:11" x14ac:dyDescent="0.25">
      <c r="B22" s="332"/>
      <c r="C22" s="333"/>
      <c r="D22" s="334"/>
      <c r="E22" s="335"/>
      <c r="F22" s="336"/>
      <c r="G22" s="327"/>
      <c r="H22" s="337"/>
      <c r="I22" s="323"/>
      <c r="J22" s="323"/>
    </row>
    <row r="23" spans="2:11" x14ac:dyDescent="0.25">
      <c r="B23" s="186" t="s">
        <v>565</v>
      </c>
      <c r="G23" s="327"/>
      <c r="H23" s="338"/>
      <c r="I23" s="245"/>
    </row>
    <row r="24" spans="2:11" x14ac:dyDescent="0.25">
      <c r="B24" s="168" t="s">
        <v>496</v>
      </c>
      <c r="H24" s="339"/>
    </row>
    <row r="25" spans="2:11" x14ac:dyDescent="0.25">
      <c r="C25" s="327"/>
      <c r="D25" s="327"/>
      <c r="E25" s="327"/>
      <c r="F25" s="327"/>
      <c r="G25" s="327"/>
      <c r="H25" s="327"/>
    </row>
    <row r="26" spans="2:11" x14ac:dyDescent="0.25">
      <c r="H26" s="327"/>
      <c r="J26" s="327"/>
    </row>
    <row r="27" spans="2:11" x14ac:dyDescent="0.25">
      <c r="C27" s="327"/>
      <c r="D27" s="327"/>
      <c r="F27" s="327"/>
      <c r="G27" s="327"/>
      <c r="H27" s="327"/>
    </row>
    <row r="29" spans="2:11" x14ac:dyDescent="0.25">
      <c r="E29" s="327"/>
    </row>
  </sheetData>
  <mergeCells count="4">
    <mergeCell ref="C9:E9"/>
    <mergeCell ref="F9:H9"/>
    <mergeCell ref="C21:E21"/>
    <mergeCell ref="F21:H21"/>
  </mergeCells>
  <printOptions horizontalCentered="1" verticalCentered="1"/>
  <pageMargins left="0.39370078740157483" right="0.55118110236220474"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C38"/>
  <sheetViews>
    <sheetView showGridLines="0" view="pageBreakPreview" topLeftCell="A8" zoomScale="114" zoomScaleNormal="75" zoomScaleSheetLayoutView="67" workbookViewId="0">
      <selection activeCell="B15" sqref="B15"/>
    </sheetView>
  </sheetViews>
  <sheetFormatPr defaultColWidth="9.28515625" defaultRowHeight="15" x14ac:dyDescent="0.25"/>
  <cols>
    <col min="1" max="1" width="9.28515625" style="186"/>
    <col min="2" max="2" width="51" style="186" customWidth="1"/>
    <col min="3" max="3" width="124" style="186" customWidth="1"/>
    <col min="4" max="257" width="9.28515625" style="186"/>
    <col min="258" max="258" width="50.28515625" style="186" customWidth="1"/>
    <col min="259" max="259" width="90.5703125" style="186" customWidth="1"/>
    <col min="260" max="513" width="9.28515625" style="186"/>
    <col min="514" max="514" width="50.28515625" style="186" customWidth="1"/>
    <col min="515" max="515" width="90.5703125" style="186" customWidth="1"/>
    <col min="516" max="769" width="9.28515625" style="186"/>
    <col min="770" max="770" width="50.28515625" style="186" customWidth="1"/>
    <col min="771" max="771" width="90.5703125" style="186" customWidth="1"/>
    <col min="772" max="1025" width="9.28515625" style="186"/>
    <col min="1026" max="1026" width="50.28515625" style="186" customWidth="1"/>
    <col min="1027" max="1027" width="90.5703125" style="186" customWidth="1"/>
    <col min="1028" max="1281" width="9.28515625" style="186"/>
    <col min="1282" max="1282" width="50.28515625" style="186" customWidth="1"/>
    <col min="1283" max="1283" width="90.5703125" style="186" customWidth="1"/>
    <col min="1284" max="1537" width="9.28515625" style="186"/>
    <col min="1538" max="1538" width="50.28515625" style="186" customWidth="1"/>
    <col min="1539" max="1539" width="90.5703125" style="186" customWidth="1"/>
    <col min="1540" max="1793" width="9.28515625" style="186"/>
    <col min="1794" max="1794" width="50.28515625" style="186" customWidth="1"/>
    <col min="1795" max="1795" width="90.5703125" style="186" customWidth="1"/>
    <col min="1796" max="2049" width="9.28515625" style="186"/>
    <col min="2050" max="2050" width="50.28515625" style="186" customWidth="1"/>
    <col min="2051" max="2051" width="90.5703125" style="186" customWidth="1"/>
    <col min="2052" max="2305" width="9.28515625" style="186"/>
    <col min="2306" max="2306" width="50.28515625" style="186" customWidth="1"/>
    <col min="2307" max="2307" width="90.5703125" style="186" customWidth="1"/>
    <col min="2308" max="2561" width="9.28515625" style="186"/>
    <col min="2562" max="2562" width="50.28515625" style="186" customWidth="1"/>
    <col min="2563" max="2563" width="90.5703125" style="186" customWidth="1"/>
    <col min="2564" max="2817" width="9.28515625" style="186"/>
    <col min="2818" max="2818" width="50.28515625" style="186" customWidth="1"/>
    <col min="2819" max="2819" width="90.5703125" style="186" customWidth="1"/>
    <col min="2820" max="3073" width="9.28515625" style="186"/>
    <col min="3074" max="3074" width="50.28515625" style="186" customWidth="1"/>
    <col min="3075" max="3075" width="90.5703125" style="186" customWidth="1"/>
    <col min="3076" max="3329" width="9.28515625" style="186"/>
    <col min="3330" max="3330" width="50.28515625" style="186" customWidth="1"/>
    <col min="3331" max="3331" width="90.5703125" style="186" customWidth="1"/>
    <col min="3332" max="3585" width="9.28515625" style="186"/>
    <col min="3586" max="3586" width="50.28515625" style="186" customWidth="1"/>
    <col min="3587" max="3587" width="90.5703125" style="186" customWidth="1"/>
    <col min="3588" max="3841" width="9.28515625" style="186"/>
    <col min="3842" max="3842" width="50.28515625" style="186" customWidth="1"/>
    <col min="3843" max="3843" width="90.5703125" style="186" customWidth="1"/>
    <col min="3844" max="4097" width="9.28515625" style="186"/>
    <col min="4098" max="4098" width="50.28515625" style="186" customWidth="1"/>
    <col min="4099" max="4099" width="90.5703125" style="186" customWidth="1"/>
    <col min="4100" max="4353" width="9.28515625" style="186"/>
    <col min="4354" max="4354" width="50.28515625" style="186" customWidth="1"/>
    <col min="4355" max="4355" width="90.5703125" style="186" customWidth="1"/>
    <col min="4356" max="4609" width="9.28515625" style="186"/>
    <col min="4610" max="4610" width="50.28515625" style="186" customWidth="1"/>
    <col min="4611" max="4611" width="90.5703125" style="186" customWidth="1"/>
    <col min="4612" max="4865" width="9.28515625" style="186"/>
    <col min="4866" max="4866" width="50.28515625" style="186" customWidth="1"/>
    <col min="4867" max="4867" width="90.5703125" style="186" customWidth="1"/>
    <col min="4868" max="5121" width="9.28515625" style="186"/>
    <col min="5122" max="5122" width="50.28515625" style="186" customWidth="1"/>
    <col min="5123" max="5123" width="90.5703125" style="186" customWidth="1"/>
    <col min="5124" max="5377" width="9.28515625" style="186"/>
    <col min="5378" max="5378" width="50.28515625" style="186" customWidth="1"/>
    <col min="5379" max="5379" width="90.5703125" style="186" customWidth="1"/>
    <col min="5380" max="5633" width="9.28515625" style="186"/>
    <col min="5634" max="5634" width="50.28515625" style="186" customWidth="1"/>
    <col min="5635" max="5635" width="90.5703125" style="186" customWidth="1"/>
    <col min="5636" max="5889" width="9.28515625" style="186"/>
    <col min="5890" max="5890" width="50.28515625" style="186" customWidth="1"/>
    <col min="5891" max="5891" width="90.5703125" style="186" customWidth="1"/>
    <col min="5892" max="6145" width="9.28515625" style="186"/>
    <col min="6146" max="6146" width="50.28515625" style="186" customWidth="1"/>
    <col min="6147" max="6147" width="90.5703125" style="186" customWidth="1"/>
    <col min="6148" max="6401" width="9.28515625" style="186"/>
    <col min="6402" max="6402" width="50.28515625" style="186" customWidth="1"/>
    <col min="6403" max="6403" width="90.5703125" style="186" customWidth="1"/>
    <col min="6404" max="6657" width="9.28515625" style="186"/>
    <col min="6658" max="6658" width="50.28515625" style="186" customWidth="1"/>
    <col min="6659" max="6659" width="90.5703125" style="186" customWidth="1"/>
    <col min="6660" max="6913" width="9.28515625" style="186"/>
    <col min="6914" max="6914" width="50.28515625" style="186" customWidth="1"/>
    <col min="6915" max="6915" width="90.5703125" style="186" customWidth="1"/>
    <col min="6916" max="7169" width="9.28515625" style="186"/>
    <col min="7170" max="7170" width="50.28515625" style="186" customWidth="1"/>
    <col min="7171" max="7171" width="90.5703125" style="186" customWidth="1"/>
    <col min="7172" max="7425" width="9.28515625" style="186"/>
    <col min="7426" max="7426" width="50.28515625" style="186" customWidth="1"/>
    <col min="7427" max="7427" width="90.5703125" style="186" customWidth="1"/>
    <col min="7428" max="7681" width="9.28515625" style="186"/>
    <col min="7682" max="7682" width="50.28515625" style="186" customWidth="1"/>
    <col min="7683" max="7683" width="90.5703125" style="186" customWidth="1"/>
    <col min="7684" max="7937" width="9.28515625" style="186"/>
    <col min="7938" max="7938" width="50.28515625" style="186" customWidth="1"/>
    <col min="7939" max="7939" width="90.5703125" style="186" customWidth="1"/>
    <col min="7940" max="8193" width="9.28515625" style="186"/>
    <col min="8194" max="8194" width="50.28515625" style="186" customWidth="1"/>
    <col min="8195" max="8195" width="90.5703125" style="186" customWidth="1"/>
    <col min="8196" max="8449" width="9.28515625" style="186"/>
    <col min="8450" max="8450" width="50.28515625" style="186" customWidth="1"/>
    <col min="8451" max="8451" width="90.5703125" style="186" customWidth="1"/>
    <col min="8452" max="8705" width="9.28515625" style="186"/>
    <col min="8706" max="8706" width="50.28515625" style="186" customWidth="1"/>
    <col min="8707" max="8707" width="90.5703125" style="186" customWidth="1"/>
    <col min="8708" max="8961" width="9.28515625" style="186"/>
    <col min="8962" max="8962" width="50.28515625" style="186" customWidth="1"/>
    <col min="8963" max="8963" width="90.5703125" style="186" customWidth="1"/>
    <col min="8964" max="9217" width="9.28515625" style="186"/>
    <col min="9218" max="9218" width="50.28515625" style="186" customWidth="1"/>
    <col min="9219" max="9219" width="90.5703125" style="186" customWidth="1"/>
    <col min="9220" max="9473" width="9.28515625" style="186"/>
    <col min="9474" max="9474" width="50.28515625" style="186" customWidth="1"/>
    <col min="9475" max="9475" width="90.5703125" style="186" customWidth="1"/>
    <col min="9476" max="9729" width="9.28515625" style="186"/>
    <col min="9730" max="9730" width="50.28515625" style="186" customWidth="1"/>
    <col min="9731" max="9731" width="90.5703125" style="186" customWidth="1"/>
    <col min="9732" max="9985" width="9.28515625" style="186"/>
    <col min="9986" max="9986" width="50.28515625" style="186" customWidth="1"/>
    <col min="9987" max="9987" width="90.5703125" style="186" customWidth="1"/>
    <col min="9988" max="10241" width="9.28515625" style="186"/>
    <col min="10242" max="10242" width="50.28515625" style="186" customWidth="1"/>
    <col min="10243" max="10243" width="90.5703125" style="186" customWidth="1"/>
    <col min="10244" max="10497" width="9.28515625" style="186"/>
    <col min="10498" max="10498" width="50.28515625" style="186" customWidth="1"/>
    <col min="10499" max="10499" width="90.5703125" style="186" customWidth="1"/>
    <col min="10500" max="10753" width="9.28515625" style="186"/>
    <col min="10754" max="10754" width="50.28515625" style="186" customWidth="1"/>
    <col min="10755" max="10755" width="90.5703125" style="186" customWidth="1"/>
    <col min="10756" max="11009" width="9.28515625" style="186"/>
    <col min="11010" max="11010" width="50.28515625" style="186" customWidth="1"/>
    <col min="11011" max="11011" width="90.5703125" style="186" customWidth="1"/>
    <col min="11012" max="11265" width="9.28515625" style="186"/>
    <col min="11266" max="11266" width="50.28515625" style="186" customWidth="1"/>
    <col min="11267" max="11267" width="90.5703125" style="186" customWidth="1"/>
    <col min="11268" max="11521" width="9.28515625" style="186"/>
    <col min="11522" max="11522" width="50.28515625" style="186" customWidth="1"/>
    <col min="11523" max="11523" width="90.5703125" style="186" customWidth="1"/>
    <col min="11524" max="11777" width="9.28515625" style="186"/>
    <col min="11778" max="11778" width="50.28515625" style="186" customWidth="1"/>
    <col min="11779" max="11779" width="90.5703125" style="186" customWidth="1"/>
    <col min="11780" max="12033" width="9.28515625" style="186"/>
    <col min="12034" max="12034" width="50.28515625" style="186" customWidth="1"/>
    <col min="12035" max="12035" width="90.5703125" style="186" customWidth="1"/>
    <col min="12036" max="12289" width="9.28515625" style="186"/>
    <col min="12290" max="12290" width="50.28515625" style="186" customWidth="1"/>
    <col min="12291" max="12291" width="90.5703125" style="186" customWidth="1"/>
    <col min="12292" max="12545" width="9.28515625" style="186"/>
    <col min="12546" max="12546" width="50.28515625" style="186" customWidth="1"/>
    <col min="12547" max="12547" width="90.5703125" style="186" customWidth="1"/>
    <col min="12548" max="12801" width="9.28515625" style="186"/>
    <col min="12802" max="12802" width="50.28515625" style="186" customWidth="1"/>
    <col min="12803" max="12803" width="90.5703125" style="186" customWidth="1"/>
    <col min="12804" max="13057" width="9.28515625" style="186"/>
    <col min="13058" max="13058" width="50.28515625" style="186" customWidth="1"/>
    <col min="13059" max="13059" width="90.5703125" style="186" customWidth="1"/>
    <col min="13060" max="13313" width="9.28515625" style="186"/>
    <col min="13314" max="13314" width="50.28515625" style="186" customWidth="1"/>
    <col min="13315" max="13315" width="90.5703125" style="186" customWidth="1"/>
    <col min="13316" max="13569" width="9.28515625" style="186"/>
    <col min="13570" max="13570" width="50.28515625" style="186" customWidth="1"/>
    <col min="13571" max="13571" width="90.5703125" style="186" customWidth="1"/>
    <col min="13572" max="13825" width="9.28515625" style="186"/>
    <col min="13826" max="13826" width="50.28515625" style="186" customWidth="1"/>
    <col min="13827" max="13827" width="90.5703125" style="186" customWidth="1"/>
    <col min="13828" max="14081" width="9.28515625" style="186"/>
    <col min="14082" max="14082" width="50.28515625" style="186" customWidth="1"/>
    <col min="14083" max="14083" width="90.5703125" style="186" customWidth="1"/>
    <col min="14084" max="14337" width="9.28515625" style="186"/>
    <col min="14338" max="14338" width="50.28515625" style="186" customWidth="1"/>
    <col min="14339" max="14339" width="90.5703125" style="186" customWidth="1"/>
    <col min="14340" max="14593" width="9.28515625" style="186"/>
    <col min="14594" max="14594" width="50.28515625" style="186" customWidth="1"/>
    <col min="14595" max="14595" width="90.5703125" style="186" customWidth="1"/>
    <col min="14596" max="14849" width="9.28515625" style="186"/>
    <col min="14850" max="14850" width="50.28515625" style="186" customWidth="1"/>
    <col min="14851" max="14851" width="90.5703125" style="186" customWidth="1"/>
    <col min="14852" max="15105" width="9.28515625" style="186"/>
    <col min="15106" max="15106" width="50.28515625" style="186" customWidth="1"/>
    <col min="15107" max="15107" width="90.5703125" style="186" customWidth="1"/>
    <col min="15108" max="15361" width="9.28515625" style="186"/>
    <col min="15362" max="15362" width="50.28515625" style="186" customWidth="1"/>
    <col min="15363" max="15363" width="90.5703125" style="186" customWidth="1"/>
    <col min="15364" max="15617" width="9.28515625" style="186"/>
    <col min="15618" max="15618" width="50.28515625" style="186" customWidth="1"/>
    <col min="15619" max="15619" width="90.5703125" style="186" customWidth="1"/>
    <col min="15620" max="15873" width="9.28515625" style="186"/>
    <col min="15874" max="15874" width="50.28515625" style="186" customWidth="1"/>
    <col min="15875" max="15875" width="90.5703125" style="186" customWidth="1"/>
    <col min="15876" max="16129" width="9.28515625" style="186"/>
    <col min="16130" max="16130" width="50.28515625" style="186" customWidth="1"/>
    <col min="16131" max="16131" width="90.5703125" style="186" customWidth="1"/>
    <col min="16132" max="16384" width="9.28515625" style="186"/>
  </cols>
  <sheetData>
    <row r="1" spans="2:3" x14ac:dyDescent="0.25">
      <c r="C1" s="195"/>
    </row>
    <row r="2" spans="2:3" x14ac:dyDescent="0.25">
      <c r="B2" s="824" t="s">
        <v>128</v>
      </c>
      <c r="C2" s="824"/>
    </row>
    <row r="3" spans="2:3" ht="16.5" customHeight="1" x14ac:dyDescent="0.25">
      <c r="B3" s="941" t="s">
        <v>491</v>
      </c>
      <c r="C3" s="941"/>
    </row>
    <row r="4" spans="2:3" ht="13.9" customHeight="1" x14ac:dyDescent="0.25">
      <c r="B4" s="942" t="s">
        <v>566</v>
      </c>
      <c r="C4" s="942"/>
    </row>
    <row r="7" spans="2:3" x14ac:dyDescent="0.25">
      <c r="B7" s="196" t="s">
        <v>70</v>
      </c>
      <c r="C7" s="196" t="s">
        <v>260</v>
      </c>
    </row>
    <row r="8" spans="2:3" x14ac:dyDescent="0.25">
      <c r="B8" s="197"/>
      <c r="C8" s="197"/>
    </row>
    <row r="9" spans="2:3" x14ac:dyDescent="0.25">
      <c r="B9" s="198" t="s">
        <v>567</v>
      </c>
      <c r="C9" s="199"/>
    </row>
    <row r="10" spans="2:3" x14ac:dyDescent="0.25">
      <c r="B10" s="200" t="s">
        <v>555</v>
      </c>
      <c r="C10" s="201"/>
    </row>
    <row r="11" spans="2:3" x14ac:dyDescent="0.25">
      <c r="B11" s="200" t="s">
        <v>568</v>
      </c>
      <c r="C11" s="202"/>
    </row>
    <row r="12" spans="2:3" ht="18" x14ac:dyDescent="0.25">
      <c r="B12" s="203" t="s">
        <v>569</v>
      </c>
      <c r="C12" s="202"/>
    </row>
    <row r="13" spans="2:3" ht="18" x14ac:dyDescent="0.25">
      <c r="B13" s="200" t="s">
        <v>570</v>
      </c>
      <c r="C13" s="199"/>
    </row>
    <row r="14" spans="2:3" x14ac:dyDescent="0.25">
      <c r="B14" s="204" t="s">
        <v>571</v>
      </c>
      <c r="C14" s="205"/>
    </row>
    <row r="15" spans="2:3" ht="18" x14ac:dyDescent="0.25">
      <c r="B15" s="200" t="s">
        <v>572</v>
      </c>
      <c r="C15" s="201"/>
    </row>
    <row r="16" spans="2:3" ht="18" x14ac:dyDescent="0.25">
      <c r="B16" s="200" t="s">
        <v>573</v>
      </c>
      <c r="C16" s="201"/>
    </row>
    <row r="17" spans="2:3" ht="18" x14ac:dyDescent="0.25">
      <c r="B17" s="200" t="s">
        <v>574</v>
      </c>
      <c r="C17" s="201"/>
    </row>
    <row r="18" spans="2:3" x14ac:dyDescent="0.25">
      <c r="B18" s="200" t="s">
        <v>575</v>
      </c>
      <c r="C18" s="201"/>
    </row>
    <row r="19" spans="2:3" ht="18" x14ac:dyDescent="0.25">
      <c r="B19" s="200" t="s">
        <v>576</v>
      </c>
      <c r="C19" s="205"/>
    </row>
    <row r="20" spans="2:3" x14ac:dyDescent="0.25">
      <c r="B20" s="200" t="s">
        <v>577</v>
      </c>
      <c r="C20" s="206"/>
    </row>
    <row r="21" spans="2:3" ht="18" x14ac:dyDescent="0.25">
      <c r="B21" s="200" t="s">
        <v>578</v>
      </c>
      <c r="C21" s="201"/>
    </row>
    <row r="22" spans="2:3" x14ac:dyDescent="0.25">
      <c r="B22" s="200" t="s">
        <v>579</v>
      </c>
      <c r="C22" s="206"/>
    </row>
    <row r="23" spans="2:3" ht="18" x14ac:dyDescent="0.25">
      <c r="B23" s="200" t="s">
        <v>580</v>
      </c>
      <c r="C23" s="201"/>
    </row>
    <row r="24" spans="2:3" ht="18" x14ac:dyDescent="0.25">
      <c r="B24" s="200" t="s">
        <v>581</v>
      </c>
      <c r="C24" s="201"/>
    </row>
    <row r="25" spans="2:3" ht="18" x14ac:dyDescent="0.25">
      <c r="B25" s="200" t="s">
        <v>582</v>
      </c>
      <c r="C25" s="201"/>
    </row>
    <row r="27" spans="2:3" x14ac:dyDescent="0.25">
      <c r="B27" s="168" t="s">
        <v>496</v>
      </c>
    </row>
    <row r="28" spans="2:3" ht="18" x14ac:dyDescent="0.25">
      <c r="B28" s="940" t="s">
        <v>583</v>
      </c>
      <c r="C28" s="940"/>
    </row>
    <row r="29" spans="2:3" ht="18" x14ac:dyDescent="0.25">
      <c r="B29" s="940" t="s">
        <v>584</v>
      </c>
      <c r="C29" s="940"/>
    </row>
    <row r="30" spans="2:3" ht="18" x14ac:dyDescent="0.25">
      <c r="B30" s="940" t="s">
        <v>585</v>
      </c>
      <c r="C30" s="940"/>
    </row>
    <row r="31" spans="2:3" ht="18" x14ac:dyDescent="0.25">
      <c r="B31" s="940" t="s">
        <v>586</v>
      </c>
      <c r="C31" s="940"/>
    </row>
    <row r="32" spans="2:3" ht="18" x14ac:dyDescent="0.25">
      <c r="B32" s="940" t="s">
        <v>587</v>
      </c>
      <c r="C32" s="940"/>
    </row>
    <row r="33" spans="2:3" ht="18" x14ac:dyDescent="0.25">
      <c r="B33" s="940" t="s">
        <v>588</v>
      </c>
      <c r="C33" s="940"/>
    </row>
    <row r="34" spans="2:3" ht="18" x14ac:dyDescent="0.25">
      <c r="B34" s="940" t="s">
        <v>589</v>
      </c>
      <c r="C34" s="940"/>
    </row>
    <row r="35" spans="2:3" ht="18" x14ac:dyDescent="0.25">
      <c r="B35" s="940" t="s">
        <v>590</v>
      </c>
      <c r="C35" s="940"/>
    </row>
    <row r="36" spans="2:3" ht="18" x14ac:dyDescent="0.25">
      <c r="B36" s="940" t="s">
        <v>591</v>
      </c>
      <c r="C36" s="940"/>
    </row>
    <row r="37" spans="2:3" ht="18" x14ac:dyDescent="0.25">
      <c r="B37" s="940" t="s">
        <v>592</v>
      </c>
      <c r="C37" s="940"/>
    </row>
    <row r="38" spans="2:3" ht="18" x14ac:dyDescent="0.25">
      <c r="B38" s="940" t="s">
        <v>593</v>
      </c>
      <c r="C38" s="940"/>
    </row>
  </sheetData>
  <mergeCells count="14">
    <mergeCell ref="B30:C30"/>
    <mergeCell ref="B2:C2"/>
    <mergeCell ref="B3:C3"/>
    <mergeCell ref="B4:C4"/>
    <mergeCell ref="B28:C28"/>
    <mergeCell ref="B29:C29"/>
    <mergeCell ref="B37:C37"/>
    <mergeCell ref="B38:C38"/>
    <mergeCell ref="B31:C31"/>
    <mergeCell ref="B32:C32"/>
    <mergeCell ref="B33:C33"/>
    <mergeCell ref="B34:C34"/>
    <mergeCell ref="B35:C35"/>
    <mergeCell ref="B36:C36"/>
  </mergeCells>
  <printOptions horizontalCentered="1" verticalCentered="1"/>
  <pageMargins left="0.96" right="0.47244094488188981" top="0.98425196850393704" bottom="0.49" header="0.51181102362204722" footer="0.44"/>
  <pageSetup paperSize="9" scale="7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21"/>
  <sheetViews>
    <sheetView showGridLines="0" view="pageBreakPreview" zoomScale="90" zoomScaleSheetLayoutView="90" workbookViewId="0">
      <selection activeCell="B15" sqref="B15"/>
    </sheetView>
  </sheetViews>
  <sheetFormatPr defaultColWidth="9.28515625" defaultRowHeight="15" x14ac:dyDescent="0.25"/>
  <cols>
    <col min="1" max="1" width="9.28515625" style="168"/>
    <col min="2" max="2" width="4.7109375" style="168" customWidth="1"/>
    <col min="3" max="3" width="17.42578125" style="168" customWidth="1"/>
    <col min="4" max="4" width="18.28515625" style="168" customWidth="1"/>
    <col min="5" max="5" width="20.28515625" style="228" customWidth="1"/>
    <col min="6" max="6" width="16.28515625" style="194" customWidth="1"/>
    <col min="7" max="7" width="19.7109375" style="228" customWidth="1"/>
    <col min="8" max="10" width="20" style="194" customWidth="1"/>
    <col min="11" max="11" width="20.7109375" style="228" customWidth="1"/>
    <col min="12" max="12" width="14.28515625" style="194" customWidth="1"/>
    <col min="13" max="13" width="19.7109375" style="168" customWidth="1"/>
    <col min="14" max="14" width="20.42578125" style="168" customWidth="1"/>
    <col min="15" max="259" width="9.28515625" style="168"/>
    <col min="260" max="260" width="4.7109375" style="168" customWidth="1"/>
    <col min="261" max="261" width="11.28515625" style="168" customWidth="1"/>
    <col min="262" max="262" width="23.42578125" style="168" customWidth="1"/>
    <col min="263" max="263" width="16.7109375" style="168" customWidth="1"/>
    <col min="264" max="264" width="16.28515625" style="168" customWidth="1"/>
    <col min="265" max="265" width="15.28515625" style="168" customWidth="1"/>
    <col min="266" max="266" width="20" style="168" customWidth="1"/>
    <col min="267" max="267" width="16.7109375" style="168" customWidth="1"/>
    <col min="268" max="268" width="12.28515625" style="168" customWidth="1"/>
    <col min="269" max="515" width="9.28515625" style="168"/>
    <col min="516" max="516" width="4.7109375" style="168" customWidth="1"/>
    <col min="517" max="517" width="11.28515625" style="168" customWidth="1"/>
    <col min="518" max="518" width="23.42578125" style="168" customWidth="1"/>
    <col min="519" max="519" width="16.7109375" style="168" customWidth="1"/>
    <col min="520" max="520" width="16.28515625" style="168" customWidth="1"/>
    <col min="521" max="521" width="15.28515625" style="168" customWidth="1"/>
    <col min="522" max="522" width="20" style="168" customWidth="1"/>
    <col min="523" max="523" width="16.7109375" style="168" customWidth="1"/>
    <col min="524" max="524" width="12.28515625" style="168" customWidth="1"/>
    <col min="525" max="771" width="9.28515625" style="168"/>
    <col min="772" max="772" width="4.7109375" style="168" customWidth="1"/>
    <col min="773" max="773" width="11.28515625" style="168" customWidth="1"/>
    <col min="774" max="774" width="23.42578125" style="168" customWidth="1"/>
    <col min="775" max="775" width="16.7109375" style="168" customWidth="1"/>
    <col min="776" max="776" width="16.28515625" style="168" customWidth="1"/>
    <col min="777" max="777" width="15.28515625" style="168" customWidth="1"/>
    <col min="778" max="778" width="20" style="168" customWidth="1"/>
    <col min="779" max="779" width="16.7109375" style="168" customWidth="1"/>
    <col min="780" max="780" width="12.28515625" style="168" customWidth="1"/>
    <col min="781" max="1027" width="9.28515625" style="168"/>
    <col min="1028" max="1028" width="4.7109375" style="168" customWidth="1"/>
    <col min="1029" max="1029" width="11.28515625" style="168" customWidth="1"/>
    <col min="1030" max="1030" width="23.42578125" style="168" customWidth="1"/>
    <col min="1031" max="1031" width="16.7109375" style="168" customWidth="1"/>
    <col min="1032" max="1032" width="16.28515625" style="168" customWidth="1"/>
    <col min="1033" max="1033" width="15.28515625" style="168" customWidth="1"/>
    <col min="1034" max="1034" width="20" style="168" customWidth="1"/>
    <col min="1035" max="1035" width="16.7109375" style="168" customWidth="1"/>
    <col min="1036" max="1036" width="12.28515625" style="168" customWidth="1"/>
    <col min="1037" max="1283" width="9.28515625" style="168"/>
    <col min="1284" max="1284" width="4.7109375" style="168" customWidth="1"/>
    <col min="1285" max="1285" width="11.28515625" style="168" customWidth="1"/>
    <col min="1286" max="1286" width="23.42578125" style="168" customWidth="1"/>
    <col min="1287" max="1287" width="16.7109375" style="168" customWidth="1"/>
    <col min="1288" max="1288" width="16.28515625" style="168" customWidth="1"/>
    <col min="1289" max="1289" width="15.28515625" style="168" customWidth="1"/>
    <col min="1290" max="1290" width="20" style="168" customWidth="1"/>
    <col min="1291" max="1291" width="16.7109375" style="168" customWidth="1"/>
    <col min="1292" max="1292" width="12.28515625" style="168" customWidth="1"/>
    <col min="1293" max="1539" width="9.28515625" style="168"/>
    <col min="1540" max="1540" width="4.7109375" style="168" customWidth="1"/>
    <col min="1541" max="1541" width="11.28515625" style="168" customWidth="1"/>
    <col min="1542" max="1542" width="23.42578125" style="168" customWidth="1"/>
    <col min="1543" max="1543" width="16.7109375" style="168" customWidth="1"/>
    <col min="1544" max="1544" width="16.28515625" style="168" customWidth="1"/>
    <col min="1545" max="1545" width="15.28515625" style="168" customWidth="1"/>
    <col min="1546" max="1546" width="20" style="168" customWidth="1"/>
    <col min="1547" max="1547" width="16.7109375" style="168" customWidth="1"/>
    <col min="1548" max="1548" width="12.28515625" style="168" customWidth="1"/>
    <col min="1549" max="1795" width="9.28515625" style="168"/>
    <col min="1796" max="1796" width="4.7109375" style="168" customWidth="1"/>
    <col min="1797" max="1797" width="11.28515625" style="168" customWidth="1"/>
    <col min="1798" max="1798" width="23.42578125" style="168" customWidth="1"/>
    <col min="1799" max="1799" width="16.7109375" style="168" customWidth="1"/>
    <col min="1800" max="1800" width="16.28515625" style="168" customWidth="1"/>
    <col min="1801" max="1801" width="15.28515625" style="168" customWidth="1"/>
    <col min="1802" max="1802" width="20" style="168" customWidth="1"/>
    <col min="1803" max="1803" width="16.7109375" style="168" customWidth="1"/>
    <col min="1804" max="1804" width="12.28515625" style="168" customWidth="1"/>
    <col min="1805" max="2051" width="9.28515625" style="168"/>
    <col min="2052" max="2052" width="4.7109375" style="168" customWidth="1"/>
    <col min="2053" max="2053" width="11.28515625" style="168" customWidth="1"/>
    <col min="2054" max="2054" width="23.42578125" style="168" customWidth="1"/>
    <col min="2055" max="2055" width="16.7109375" style="168" customWidth="1"/>
    <col min="2056" max="2056" width="16.28515625" style="168" customWidth="1"/>
    <col min="2057" max="2057" width="15.28515625" style="168" customWidth="1"/>
    <col min="2058" max="2058" width="20" style="168" customWidth="1"/>
    <col min="2059" max="2059" width="16.7109375" style="168" customWidth="1"/>
    <col min="2060" max="2060" width="12.28515625" style="168" customWidth="1"/>
    <col min="2061" max="2307" width="9.28515625" style="168"/>
    <col min="2308" max="2308" width="4.7109375" style="168" customWidth="1"/>
    <col min="2309" max="2309" width="11.28515625" style="168" customWidth="1"/>
    <col min="2310" max="2310" width="23.42578125" style="168" customWidth="1"/>
    <col min="2311" max="2311" width="16.7109375" style="168" customWidth="1"/>
    <col min="2312" max="2312" width="16.28515625" style="168" customWidth="1"/>
    <col min="2313" max="2313" width="15.28515625" style="168" customWidth="1"/>
    <col min="2314" max="2314" width="20" style="168" customWidth="1"/>
    <col min="2315" max="2315" width="16.7109375" style="168" customWidth="1"/>
    <col min="2316" max="2316" width="12.28515625" style="168" customWidth="1"/>
    <col min="2317" max="2563" width="9.28515625" style="168"/>
    <col min="2564" max="2564" width="4.7109375" style="168" customWidth="1"/>
    <col min="2565" max="2565" width="11.28515625" style="168" customWidth="1"/>
    <col min="2566" max="2566" width="23.42578125" style="168" customWidth="1"/>
    <col min="2567" max="2567" width="16.7109375" style="168" customWidth="1"/>
    <col min="2568" max="2568" width="16.28515625" style="168" customWidth="1"/>
    <col min="2569" max="2569" width="15.28515625" style="168" customWidth="1"/>
    <col min="2570" max="2570" width="20" style="168" customWidth="1"/>
    <col min="2571" max="2571" width="16.7109375" style="168" customWidth="1"/>
    <col min="2572" max="2572" width="12.28515625" style="168" customWidth="1"/>
    <col min="2573" max="2819" width="9.28515625" style="168"/>
    <col min="2820" max="2820" width="4.7109375" style="168" customWidth="1"/>
    <col min="2821" max="2821" width="11.28515625" style="168" customWidth="1"/>
    <col min="2822" max="2822" width="23.42578125" style="168" customWidth="1"/>
    <col min="2823" max="2823" width="16.7109375" style="168" customWidth="1"/>
    <col min="2824" max="2824" width="16.28515625" style="168" customWidth="1"/>
    <col min="2825" max="2825" width="15.28515625" style="168" customWidth="1"/>
    <col min="2826" max="2826" width="20" style="168" customWidth="1"/>
    <col min="2827" max="2827" width="16.7109375" style="168" customWidth="1"/>
    <col min="2828" max="2828" width="12.28515625" style="168" customWidth="1"/>
    <col min="2829" max="3075" width="9.28515625" style="168"/>
    <col min="3076" max="3076" width="4.7109375" style="168" customWidth="1"/>
    <col min="3077" max="3077" width="11.28515625" style="168" customWidth="1"/>
    <col min="3078" max="3078" width="23.42578125" style="168" customWidth="1"/>
    <col min="3079" max="3079" width="16.7109375" style="168" customWidth="1"/>
    <col min="3080" max="3080" width="16.28515625" style="168" customWidth="1"/>
    <col min="3081" max="3081" width="15.28515625" style="168" customWidth="1"/>
    <col min="3082" max="3082" width="20" style="168" customWidth="1"/>
    <col min="3083" max="3083" width="16.7109375" style="168" customWidth="1"/>
    <col min="3084" max="3084" width="12.28515625" style="168" customWidth="1"/>
    <col min="3085" max="3331" width="9.28515625" style="168"/>
    <col min="3332" max="3332" width="4.7109375" style="168" customWidth="1"/>
    <col min="3333" max="3333" width="11.28515625" style="168" customWidth="1"/>
    <col min="3334" max="3334" width="23.42578125" style="168" customWidth="1"/>
    <col min="3335" max="3335" width="16.7109375" style="168" customWidth="1"/>
    <col min="3336" max="3336" width="16.28515625" style="168" customWidth="1"/>
    <col min="3337" max="3337" width="15.28515625" style="168" customWidth="1"/>
    <col min="3338" max="3338" width="20" style="168" customWidth="1"/>
    <col min="3339" max="3339" width="16.7109375" style="168" customWidth="1"/>
    <col min="3340" max="3340" width="12.28515625" style="168" customWidth="1"/>
    <col min="3341" max="3587" width="9.28515625" style="168"/>
    <col min="3588" max="3588" width="4.7109375" style="168" customWidth="1"/>
    <col min="3589" max="3589" width="11.28515625" style="168" customWidth="1"/>
    <col min="3590" max="3590" width="23.42578125" style="168" customWidth="1"/>
    <col min="3591" max="3591" width="16.7109375" style="168" customWidth="1"/>
    <col min="3592" max="3592" width="16.28515625" style="168" customWidth="1"/>
    <col min="3593" max="3593" width="15.28515625" style="168" customWidth="1"/>
    <col min="3594" max="3594" width="20" style="168" customWidth="1"/>
    <col min="3595" max="3595" width="16.7109375" style="168" customWidth="1"/>
    <col min="3596" max="3596" width="12.28515625" style="168" customWidth="1"/>
    <col min="3597" max="3843" width="9.28515625" style="168"/>
    <col min="3844" max="3844" width="4.7109375" style="168" customWidth="1"/>
    <col min="3845" max="3845" width="11.28515625" style="168" customWidth="1"/>
    <col min="3846" max="3846" width="23.42578125" style="168" customWidth="1"/>
    <col min="3847" max="3847" width="16.7109375" style="168" customWidth="1"/>
    <col min="3848" max="3848" width="16.28515625" style="168" customWidth="1"/>
    <col min="3849" max="3849" width="15.28515625" style="168" customWidth="1"/>
    <col min="3850" max="3850" width="20" style="168" customWidth="1"/>
    <col min="3851" max="3851" width="16.7109375" style="168" customWidth="1"/>
    <col min="3852" max="3852" width="12.28515625" style="168" customWidth="1"/>
    <col min="3853" max="4099" width="9.28515625" style="168"/>
    <col min="4100" max="4100" width="4.7109375" style="168" customWidth="1"/>
    <col min="4101" max="4101" width="11.28515625" style="168" customWidth="1"/>
    <col min="4102" max="4102" width="23.42578125" style="168" customWidth="1"/>
    <col min="4103" max="4103" width="16.7109375" style="168" customWidth="1"/>
    <col min="4104" max="4104" width="16.28515625" style="168" customWidth="1"/>
    <col min="4105" max="4105" width="15.28515625" style="168" customWidth="1"/>
    <col min="4106" max="4106" width="20" style="168" customWidth="1"/>
    <col min="4107" max="4107" width="16.7109375" style="168" customWidth="1"/>
    <col min="4108" max="4108" width="12.28515625" style="168" customWidth="1"/>
    <col min="4109" max="4355" width="9.28515625" style="168"/>
    <col min="4356" max="4356" width="4.7109375" style="168" customWidth="1"/>
    <col min="4357" max="4357" width="11.28515625" style="168" customWidth="1"/>
    <col min="4358" max="4358" width="23.42578125" style="168" customWidth="1"/>
    <col min="4359" max="4359" width="16.7109375" style="168" customWidth="1"/>
    <col min="4360" max="4360" width="16.28515625" style="168" customWidth="1"/>
    <col min="4361" max="4361" width="15.28515625" style="168" customWidth="1"/>
    <col min="4362" max="4362" width="20" style="168" customWidth="1"/>
    <col min="4363" max="4363" width="16.7109375" style="168" customWidth="1"/>
    <col min="4364" max="4364" width="12.28515625" style="168" customWidth="1"/>
    <col min="4365" max="4611" width="9.28515625" style="168"/>
    <col min="4612" max="4612" width="4.7109375" style="168" customWidth="1"/>
    <col min="4613" max="4613" width="11.28515625" style="168" customWidth="1"/>
    <col min="4614" max="4614" width="23.42578125" style="168" customWidth="1"/>
    <col min="4615" max="4615" width="16.7109375" style="168" customWidth="1"/>
    <col min="4616" max="4616" width="16.28515625" style="168" customWidth="1"/>
    <col min="4617" max="4617" width="15.28515625" style="168" customWidth="1"/>
    <col min="4618" max="4618" width="20" style="168" customWidth="1"/>
    <col min="4619" max="4619" width="16.7109375" style="168" customWidth="1"/>
    <col min="4620" max="4620" width="12.28515625" style="168" customWidth="1"/>
    <col min="4621" max="4867" width="9.28515625" style="168"/>
    <col min="4868" max="4868" width="4.7109375" style="168" customWidth="1"/>
    <col min="4869" max="4869" width="11.28515625" style="168" customWidth="1"/>
    <col min="4870" max="4870" width="23.42578125" style="168" customWidth="1"/>
    <col min="4871" max="4871" width="16.7109375" style="168" customWidth="1"/>
    <col min="4872" max="4872" width="16.28515625" style="168" customWidth="1"/>
    <col min="4873" max="4873" width="15.28515625" style="168" customWidth="1"/>
    <col min="4874" max="4874" width="20" style="168" customWidth="1"/>
    <col min="4875" max="4875" width="16.7109375" style="168" customWidth="1"/>
    <col min="4876" max="4876" width="12.28515625" style="168" customWidth="1"/>
    <col min="4877" max="5123" width="9.28515625" style="168"/>
    <col min="5124" max="5124" width="4.7109375" style="168" customWidth="1"/>
    <col min="5125" max="5125" width="11.28515625" style="168" customWidth="1"/>
    <col min="5126" max="5126" width="23.42578125" style="168" customWidth="1"/>
    <col min="5127" max="5127" width="16.7109375" style="168" customWidth="1"/>
    <col min="5128" max="5128" width="16.28515625" style="168" customWidth="1"/>
    <col min="5129" max="5129" width="15.28515625" style="168" customWidth="1"/>
    <col min="5130" max="5130" width="20" style="168" customWidth="1"/>
    <col min="5131" max="5131" width="16.7109375" style="168" customWidth="1"/>
    <col min="5132" max="5132" width="12.28515625" style="168" customWidth="1"/>
    <col min="5133" max="5379" width="9.28515625" style="168"/>
    <col min="5380" max="5380" width="4.7109375" style="168" customWidth="1"/>
    <col min="5381" max="5381" width="11.28515625" style="168" customWidth="1"/>
    <col min="5382" max="5382" width="23.42578125" style="168" customWidth="1"/>
    <col min="5383" max="5383" width="16.7109375" style="168" customWidth="1"/>
    <col min="5384" max="5384" width="16.28515625" style="168" customWidth="1"/>
    <col min="5385" max="5385" width="15.28515625" style="168" customWidth="1"/>
    <col min="5386" max="5386" width="20" style="168" customWidth="1"/>
    <col min="5387" max="5387" width="16.7109375" style="168" customWidth="1"/>
    <col min="5388" max="5388" width="12.28515625" style="168" customWidth="1"/>
    <col min="5389" max="5635" width="9.28515625" style="168"/>
    <col min="5636" max="5636" width="4.7109375" style="168" customWidth="1"/>
    <col min="5637" max="5637" width="11.28515625" style="168" customWidth="1"/>
    <col min="5638" max="5638" width="23.42578125" style="168" customWidth="1"/>
    <col min="5639" max="5639" width="16.7109375" style="168" customWidth="1"/>
    <col min="5640" max="5640" width="16.28515625" style="168" customWidth="1"/>
    <col min="5641" max="5641" width="15.28515625" style="168" customWidth="1"/>
    <col min="5642" max="5642" width="20" style="168" customWidth="1"/>
    <col min="5643" max="5643" width="16.7109375" style="168" customWidth="1"/>
    <col min="5644" max="5644" width="12.28515625" style="168" customWidth="1"/>
    <col min="5645" max="5891" width="9.28515625" style="168"/>
    <col min="5892" max="5892" width="4.7109375" style="168" customWidth="1"/>
    <col min="5893" max="5893" width="11.28515625" style="168" customWidth="1"/>
    <col min="5894" max="5894" width="23.42578125" style="168" customWidth="1"/>
    <col min="5895" max="5895" width="16.7109375" style="168" customWidth="1"/>
    <col min="5896" max="5896" width="16.28515625" style="168" customWidth="1"/>
    <col min="5897" max="5897" width="15.28515625" style="168" customWidth="1"/>
    <col min="5898" max="5898" width="20" style="168" customWidth="1"/>
    <col min="5899" max="5899" width="16.7109375" style="168" customWidth="1"/>
    <col min="5900" max="5900" width="12.28515625" style="168" customWidth="1"/>
    <col min="5901" max="6147" width="9.28515625" style="168"/>
    <col min="6148" max="6148" width="4.7109375" style="168" customWidth="1"/>
    <col min="6149" max="6149" width="11.28515625" style="168" customWidth="1"/>
    <col min="6150" max="6150" width="23.42578125" style="168" customWidth="1"/>
    <col min="6151" max="6151" width="16.7109375" style="168" customWidth="1"/>
    <col min="6152" max="6152" width="16.28515625" style="168" customWidth="1"/>
    <col min="6153" max="6153" width="15.28515625" style="168" customWidth="1"/>
    <col min="6154" max="6154" width="20" style="168" customWidth="1"/>
    <col min="6155" max="6155" width="16.7109375" style="168" customWidth="1"/>
    <col min="6156" max="6156" width="12.28515625" style="168" customWidth="1"/>
    <col min="6157" max="6403" width="9.28515625" style="168"/>
    <col min="6404" max="6404" width="4.7109375" style="168" customWidth="1"/>
    <col min="6405" max="6405" width="11.28515625" style="168" customWidth="1"/>
    <col min="6406" max="6406" width="23.42578125" style="168" customWidth="1"/>
    <col min="6407" max="6407" width="16.7109375" style="168" customWidth="1"/>
    <col min="6408" max="6408" width="16.28515625" style="168" customWidth="1"/>
    <col min="6409" max="6409" width="15.28515625" style="168" customWidth="1"/>
    <col min="6410" max="6410" width="20" style="168" customWidth="1"/>
    <col min="6411" max="6411" width="16.7109375" style="168" customWidth="1"/>
    <col min="6412" max="6412" width="12.28515625" style="168" customWidth="1"/>
    <col min="6413" max="6659" width="9.28515625" style="168"/>
    <col min="6660" max="6660" width="4.7109375" style="168" customWidth="1"/>
    <col min="6661" max="6661" width="11.28515625" style="168" customWidth="1"/>
    <col min="6662" max="6662" width="23.42578125" style="168" customWidth="1"/>
    <col min="6663" max="6663" width="16.7109375" style="168" customWidth="1"/>
    <col min="6664" max="6664" width="16.28515625" style="168" customWidth="1"/>
    <col min="6665" max="6665" width="15.28515625" style="168" customWidth="1"/>
    <col min="6666" max="6666" width="20" style="168" customWidth="1"/>
    <col min="6667" max="6667" width="16.7109375" style="168" customWidth="1"/>
    <col min="6668" max="6668" width="12.28515625" style="168" customWidth="1"/>
    <col min="6669" max="6915" width="9.28515625" style="168"/>
    <col min="6916" max="6916" width="4.7109375" style="168" customWidth="1"/>
    <col min="6917" max="6917" width="11.28515625" style="168" customWidth="1"/>
    <col min="6918" max="6918" width="23.42578125" style="168" customWidth="1"/>
    <col min="6919" max="6919" width="16.7109375" style="168" customWidth="1"/>
    <col min="6920" max="6920" width="16.28515625" style="168" customWidth="1"/>
    <col min="6921" max="6921" width="15.28515625" style="168" customWidth="1"/>
    <col min="6922" max="6922" width="20" style="168" customWidth="1"/>
    <col min="6923" max="6923" width="16.7109375" style="168" customWidth="1"/>
    <col min="6924" max="6924" width="12.28515625" style="168" customWidth="1"/>
    <col min="6925" max="7171" width="9.28515625" style="168"/>
    <col min="7172" max="7172" width="4.7109375" style="168" customWidth="1"/>
    <col min="7173" max="7173" width="11.28515625" style="168" customWidth="1"/>
    <col min="7174" max="7174" width="23.42578125" style="168" customWidth="1"/>
    <col min="7175" max="7175" width="16.7109375" style="168" customWidth="1"/>
    <col min="7176" max="7176" width="16.28515625" style="168" customWidth="1"/>
    <col min="7177" max="7177" width="15.28515625" style="168" customWidth="1"/>
    <col min="7178" max="7178" width="20" style="168" customWidth="1"/>
    <col min="7179" max="7179" width="16.7109375" style="168" customWidth="1"/>
    <col min="7180" max="7180" width="12.28515625" style="168" customWidth="1"/>
    <col min="7181" max="7427" width="9.28515625" style="168"/>
    <col min="7428" max="7428" width="4.7109375" style="168" customWidth="1"/>
    <col min="7429" max="7429" width="11.28515625" style="168" customWidth="1"/>
    <col min="7430" max="7430" width="23.42578125" style="168" customWidth="1"/>
    <col min="7431" max="7431" width="16.7109375" style="168" customWidth="1"/>
    <col min="7432" max="7432" width="16.28515625" style="168" customWidth="1"/>
    <col min="7433" max="7433" width="15.28515625" style="168" customWidth="1"/>
    <col min="7434" max="7434" width="20" style="168" customWidth="1"/>
    <col min="7435" max="7435" width="16.7109375" style="168" customWidth="1"/>
    <col min="7436" max="7436" width="12.28515625" style="168" customWidth="1"/>
    <col min="7437" max="7683" width="9.28515625" style="168"/>
    <col min="7684" max="7684" width="4.7109375" style="168" customWidth="1"/>
    <col min="7685" max="7685" width="11.28515625" style="168" customWidth="1"/>
    <col min="7686" max="7686" width="23.42578125" style="168" customWidth="1"/>
    <col min="7687" max="7687" width="16.7109375" style="168" customWidth="1"/>
    <col min="7688" max="7688" width="16.28515625" style="168" customWidth="1"/>
    <col min="7689" max="7689" width="15.28515625" style="168" customWidth="1"/>
    <col min="7690" max="7690" width="20" style="168" customWidth="1"/>
    <col min="7691" max="7691" width="16.7109375" style="168" customWidth="1"/>
    <col min="7692" max="7692" width="12.28515625" style="168" customWidth="1"/>
    <col min="7693" max="7939" width="9.28515625" style="168"/>
    <col min="7940" max="7940" width="4.7109375" style="168" customWidth="1"/>
    <col min="7941" max="7941" width="11.28515625" style="168" customWidth="1"/>
    <col min="7942" max="7942" width="23.42578125" style="168" customWidth="1"/>
    <col min="7943" max="7943" width="16.7109375" style="168" customWidth="1"/>
    <col min="7944" max="7944" width="16.28515625" style="168" customWidth="1"/>
    <col min="7945" max="7945" width="15.28515625" style="168" customWidth="1"/>
    <col min="7946" max="7946" width="20" style="168" customWidth="1"/>
    <col min="7947" max="7947" width="16.7109375" style="168" customWidth="1"/>
    <col min="7948" max="7948" width="12.28515625" style="168" customWidth="1"/>
    <col min="7949" max="8195" width="9.28515625" style="168"/>
    <col min="8196" max="8196" width="4.7109375" style="168" customWidth="1"/>
    <col min="8197" max="8197" width="11.28515625" style="168" customWidth="1"/>
    <col min="8198" max="8198" width="23.42578125" style="168" customWidth="1"/>
    <col min="8199" max="8199" width="16.7109375" style="168" customWidth="1"/>
    <col min="8200" max="8200" width="16.28515625" style="168" customWidth="1"/>
    <col min="8201" max="8201" width="15.28515625" style="168" customWidth="1"/>
    <col min="8202" max="8202" width="20" style="168" customWidth="1"/>
    <col min="8203" max="8203" width="16.7109375" style="168" customWidth="1"/>
    <col min="8204" max="8204" width="12.28515625" style="168" customWidth="1"/>
    <col min="8205" max="8451" width="9.28515625" style="168"/>
    <col min="8452" max="8452" width="4.7109375" style="168" customWidth="1"/>
    <col min="8453" max="8453" width="11.28515625" style="168" customWidth="1"/>
    <col min="8454" max="8454" width="23.42578125" style="168" customWidth="1"/>
    <col min="8455" max="8455" width="16.7109375" style="168" customWidth="1"/>
    <col min="8456" max="8456" width="16.28515625" style="168" customWidth="1"/>
    <col min="8457" max="8457" width="15.28515625" style="168" customWidth="1"/>
    <col min="8458" max="8458" width="20" style="168" customWidth="1"/>
    <col min="8459" max="8459" width="16.7109375" style="168" customWidth="1"/>
    <col min="8460" max="8460" width="12.28515625" style="168" customWidth="1"/>
    <col min="8461" max="8707" width="9.28515625" style="168"/>
    <col min="8708" max="8708" width="4.7109375" style="168" customWidth="1"/>
    <col min="8709" max="8709" width="11.28515625" style="168" customWidth="1"/>
    <col min="8710" max="8710" width="23.42578125" style="168" customWidth="1"/>
    <col min="8711" max="8711" width="16.7109375" style="168" customWidth="1"/>
    <col min="8712" max="8712" width="16.28515625" style="168" customWidth="1"/>
    <col min="8713" max="8713" width="15.28515625" style="168" customWidth="1"/>
    <col min="8714" max="8714" width="20" style="168" customWidth="1"/>
    <col min="8715" max="8715" width="16.7109375" style="168" customWidth="1"/>
    <col min="8716" max="8716" width="12.28515625" style="168" customWidth="1"/>
    <col min="8717" max="8963" width="9.28515625" style="168"/>
    <col min="8964" max="8964" width="4.7109375" style="168" customWidth="1"/>
    <col min="8965" max="8965" width="11.28515625" style="168" customWidth="1"/>
    <col min="8966" max="8966" width="23.42578125" style="168" customWidth="1"/>
    <col min="8967" max="8967" width="16.7109375" style="168" customWidth="1"/>
    <col min="8968" max="8968" width="16.28515625" style="168" customWidth="1"/>
    <col min="8969" max="8969" width="15.28515625" style="168" customWidth="1"/>
    <col min="8970" max="8970" width="20" style="168" customWidth="1"/>
    <col min="8971" max="8971" width="16.7109375" style="168" customWidth="1"/>
    <col min="8972" max="8972" width="12.28515625" style="168" customWidth="1"/>
    <col min="8973" max="9219" width="9.28515625" style="168"/>
    <col min="9220" max="9220" width="4.7109375" style="168" customWidth="1"/>
    <col min="9221" max="9221" width="11.28515625" style="168" customWidth="1"/>
    <col min="9222" max="9222" width="23.42578125" style="168" customWidth="1"/>
    <col min="9223" max="9223" width="16.7109375" style="168" customWidth="1"/>
    <col min="9224" max="9224" width="16.28515625" style="168" customWidth="1"/>
    <col min="9225" max="9225" width="15.28515625" style="168" customWidth="1"/>
    <col min="9226" max="9226" width="20" style="168" customWidth="1"/>
    <col min="9227" max="9227" width="16.7109375" style="168" customWidth="1"/>
    <col min="9228" max="9228" width="12.28515625" style="168" customWidth="1"/>
    <col min="9229" max="9475" width="9.28515625" style="168"/>
    <col min="9476" max="9476" width="4.7109375" style="168" customWidth="1"/>
    <col min="9477" max="9477" width="11.28515625" style="168" customWidth="1"/>
    <col min="9478" max="9478" width="23.42578125" style="168" customWidth="1"/>
    <col min="9479" max="9479" width="16.7109375" style="168" customWidth="1"/>
    <col min="9480" max="9480" width="16.28515625" style="168" customWidth="1"/>
    <col min="9481" max="9481" width="15.28515625" style="168" customWidth="1"/>
    <col min="9482" max="9482" width="20" style="168" customWidth="1"/>
    <col min="9483" max="9483" width="16.7109375" style="168" customWidth="1"/>
    <col min="9484" max="9484" width="12.28515625" style="168" customWidth="1"/>
    <col min="9485" max="9731" width="9.28515625" style="168"/>
    <col min="9732" max="9732" width="4.7109375" style="168" customWidth="1"/>
    <col min="9733" max="9733" width="11.28515625" style="168" customWidth="1"/>
    <col min="9734" max="9734" width="23.42578125" style="168" customWidth="1"/>
    <col min="9735" max="9735" width="16.7109375" style="168" customWidth="1"/>
    <col min="9736" max="9736" width="16.28515625" style="168" customWidth="1"/>
    <col min="9737" max="9737" width="15.28515625" style="168" customWidth="1"/>
    <col min="9738" max="9738" width="20" style="168" customWidth="1"/>
    <col min="9739" max="9739" width="16.7109375" style="168" customWidth="1"/>
    <col min="9740" max="9740" width="12.28515625" style="168" customWidth="1"/>
    <col min="9741" max="9987" width="9.28515625" style="168"/>
    <col min="9988" max="9988" width="4.7109375" style="168" customWidth="1"/>
    <col min="9989" max="9989" width="11.28515625" style="168" customWidth="1"/>
    <col min="9990" max="9990" width="23.42578125" style="168" customWidth="1"/>
    <col min="9991" max="9991" width="16.7109375" style="168" customWidth="1"/>
    <col min="9992" max="9992" width="16.28515625" style="168" customWidth="1"/>
    <col min="9993" max="9993" width="15.28515625" style="168" customWidth="1"/>
    <col min="9994" max="9994" width="20" style="168" customWidth="1"/>
    <col min="9995" max="9995" width="16.7109375" style="168" customWidth="1"/>
    <col min="9996" max="9996" width="12.28515625" style="168" customWidth="1"/>
    <col min="9997" max="10243" width="9.28515625" style="168"/>
    <col min="10244" max="10244" width="4.7109375" style="168" customWidth="1"/>
    <col min="10245" max="10245" width="11.28515625" style="168" customWidth="1"/>
    <col min="10246" max="10246" width="23.42578125" style="168" customWidth="1"/>
    <col min="10247" max="10247" width="16.7109375" style="168" customWidth="1"/>
    <col min="10248" max="10248" width="16.28515625" style="168" customWidth="1"/>
    <col min="10249" max="10249" width="15.28515625" style="168" customWidth="1"/>
    <col min="10250" max="10250" width="20" style="168" customWidth="1"/>
    <col min="10251" max="10251" width="16.7109375" style="168" customWidth="1"/>
    <col min="10252" max="10252" width="12.28515625" style="168" customWidth="1"/>
    <col min="10253" max="10499" width="9.28515625" style="168"/>
    <col min="10500" max="10500" width="4.7109375" style="168" customWidth="1"/>
    <col min="10501" max="10501" width="11.28515625" style="168" customWidth="1"/>
    <col min="10502" max="10502" width="23.42578125" style="168" customWidth="1"/>
    <col min="10503" max="10503" width="16.7109375" style="168" customWidth="1"/>
    <col min="10504" max="10504" width="16.28515625" style="168" customWidth="1"/>
    <col min="10505" max="10505" width="15.28515625" style="168" customWidth="1"/>
    <col min="10506" max="10506" width="20" style="168" customWidth="1"/>
    <col min="10507" max="10507" width="16.7109375" style="168" customWidth="1"/>
    <col min="10508" max="10508" width="12.28515625" style="168" customWidth="1"/>
    <col min="10509" max="10755" width="9.28515625" style="168"/>
    <col min="10756" max="10756" width="4.7109375" style="168" customWidth="1"/>
    <col min="10757" max="10757" width="11.28515625" style="168" customWidth="1"/>
    <col min="10758" max="10758" width="23.42578125" style="168" customWidth="1"/>
    <col min="10759" max="10759" width="16.7109375" style="168" customWidth="1"/>
    <col min="10760" max="10760" width="16.28515625" style="168" customWidth="1"/>
    <col min="10761" max="10761" width="15.28515625" style="168" customWidth="1"/>
    <col min="10762" max="10762" width="20" style="168" customWidth="1"/>
    <col min="10763" max="10763" width="16.7109375" style="168" customWidth="1"/>
    <col min="10764" max="10764" width="12.28515625" style="168" customWidth="1"/>
    <col min="10765" max="11011" width="9.28515625" style="168"/>
    <col min="11012" max="11012" width="4.7109375" style="168" customWidth="1"/>
    <col min="11013" max="11013" width="11.28515625" style="168" customWidth="1"/>
    <col min="11014" max="11014" width="23.42578125" style="168" customWidth="1"/>
    <col min="11015" max="11015" width="16.7109375" style="168" customWidth="1"/>
    <col min="11016" max="11016" width="16.28515625" style="168" customWidth="1"/>
    <col min="11017" max="11017" width="15.28515625" style="168" customWidth="1"/>
    <col min="11018" max="11018" width="20" style="168" customWidth="1"/>
    <col min="11019" max="11019" width="16.7109375" style="168" customWidth="1"/>
    <col min="11020" max="11020" width="12.28515625" style="168" customWidth="1"/>
    <col min="11021" max="11267" width="9.28515625" style="168"/>
    <col min="11268" max="11268" width="4.7109375" style="168" customWidth="1"/>
    <col min="11269" max="11269" width="11.28515625" style="168" customWidth="1"/>
    <col min="11270" max="11270" width="23.42578125" style="168" customWidth="1"/>
    <col min="11271" max="11271" width="16.7109375" style="168" customWidth="1"/>
    <col min="11272" max="11272" width="16.28515625" style="168" customWidth="1"/>
    <col min="11273" max="11273" width="15.28515625" style="168" customWidth="1"/>
    <col min="11274" max="11274" width="20" style="168" customWidth="1"/>
    <col min="11275" max="11275" width="16.7109375" style="168" customWidth="1"/>
    <col min="11276" max="11276" width="12.28515625" style="168" customWidth="1"/>
    <col min="11277" max="11523" width="9.28515625" style="168"/>
    <col min="11524" max="11524" width="4.7109375" style="168" customWidth="1"/>
    <col min="11525" max="11525" width="11.28515625" style="168" customWidth="1"/>
    <col min="11526" max="11526" width="23.42578125" style="168" customWidth="1"/>
    <col min="11527" max="11527" width="16.7109375" style="168" customWidth="1"/>
    <col min="11528" max="11528" width="16.28515625" style="168" customWidth="1"/>
    <col min="11529" max="11529" width="15.28515625" style="168" customWidth="1"/>
    <col min="11530" max="11530" width="20" style="168" customWidth="1"/>
    <col min="11531" max="11531" width="16.7109375" style="168" customWidth="1"/>
    <col min="11532" max="11532" width="12.28515625" style="168" customWidth="1"/>
    <col min="11533" max="11779" width="9.28515625" style="168"/>
    <col min="11780" max="11780" width="4.7109375" style="168" customWidth="1"/>
    <col min="11781" max="11781" width="11.28515625" style="168" customWidth="1"/>
    <col min="11782" max="11782" width="23.42578125" style="168" customWidth="1"/>
    <col min="11783" max="11783" width="16.7109375" style="168" customWidth="1"/>
    <col min="11784" max="11784" width="16.28515625" style="168" customWidth="1"/>
    <col min="11785" max="11785" width="15.28515625" style="168" customWidth="1"/>
    <col min="11786" max="11786" width="20" style="168" customWidth="1"/>
    <col min="11787" max="11787" width="16.7109375" style="168" customWidth="1"/>
    <col min="11788" max="11788" width="12.28515625" style="168" customWidth="1"/>
    <col min="11789" max="12035" width="9.28515625" style="168"/>
    <col min="12036" max="12036" width="4.7109375" style="168" customWidth="1"/>
    <col min="12037" max="12037" width="11.28515625" style="168" customWidth="1"/>
    <col min="12038" max="12038" width="23.42578125" style="168" customWidth="1"/>
    <col min="12039" max="12039" width="16.7109375" style="168" customWidth="1"/>
    <col min="12040" max="12040" width="16.28515625" style="168" customWidth="1"/>
    <col min="12041" max="12041" width="15.28515625" style="168" customWidth="1"/>
    <col min="12042" max="12042" width="20" style="168" customWidth="1"/>
    <col min="12043" max="12043" width="16.7109375" style="168" customWidth="1"/>
    <col min="12044" max="12044" width="12.28515625" style="168" customWidth="1"/>
    <col min="12045" max="12291" width="9.28515625" style="168"/>
    <col min="12292" max="12292" width="4.7109375" style="168" customWidth="1"/>
    <col min="12293" max="12293" width="11.28515625" style="168" customWidth="1"/>
    <col min="12294" max="12294" width="23.42578125" style="168" customWidth="1"/>
    <col min="12295" max="12295" width="16.7109375" style="168" customWidth="1"/>
    <col min="12296" max="12296" width="16.28515625" style="168" customWidth="1"/>
    <col min="12297" max="12297" width="15.28515625" style="168" customWidth="1"/>
    <col min="12298" max="12298" width="20" style="168" customWidth="1"/>
    <col min="12299" max="12299" width="16.7109375" style="168" customWidth="1"/>
    <col min="12300" max="12300" width="12.28515625" style="168" customWidth="1"/>
    <col min="12301" max="12547" width="9.28515625" style="168"/>
    <col min="12548" max="12548" width="4.7109375" style="168" customWidth="1"/>
    <col min="12549" max="12549" width="11.28515625" style="168" customWidth="1"/>
    <col min="12550" max="12550" width="23.42578125" style="168" customWidth="1"/>
    <col min="12551" max="12551" width="16.7109375" style="168" customWidth="1"/>
    <col min="12552" max="12552" width="16.28515625" style="168" customWidth="1"/>
    <col min="12553" max="12553" width="15.28515625" style="168" customWidth="1"/>
    <col min="12554" max="12554" width="20" style="168" customWidth="1"/>
    <col min="12555" max="12555" width="16.7109375" style="168" customWidth="1"/>
    <col min="12556" max="12556" width="12.28515625" style="168" customWidth="1"/>
    <col min="12557" max="12803" width="9.28515625" style="168"/>
    <col min="12804" max="12804" width="4.7109375" style="168" customWidth="1"/>
    <col min="12805" max="12805" width="11.28515625" style="168" customWidth="1"/>
    <col min="12806" max="12806" width="23.42578125" style="168" customWidth="1"/>
    <col min="12807" max="12807" width="16.7109375" style="168" customWidth="1"/>
    <col min="12808" max="12808" width="16.28515625" style="168" customWidth="1"/>
    <col min="12809" max="12809" width="15.28515625" style="168" customWidth="1"/>
    <col min="12810" max="12810" width="20" style="168" customWidth="1"/>
    <col min="12811" max="12811" width="16.7109375" style="168" customWidth="1"/>
    <col min="12812" max="12812" width="12.28515625" style="168" customWidth="1"/>
    <col min="12813" max="13059" width="9.28515625" style="168"/>
    <col min="13060" max="13060" width="4.7109375" style="168" customWidth="1"/>
    <col min="13061" max="13061" width="11.28515625" style="168" customWidth="1"/>
    <col min="13062" max="13062" width="23.42578125" style="168" customWidth="1"/>
    <col min="13063" max="13063" width="16.7109375" style="168" customWidth="1"/>
    <col min="13064" max="13064" width="16.28515625" style="168" customWidth="1"/>
    <col min="13065" max="13065" width="15.28515625" style="168" customWidth="1"/>
    <col min="13066" max="13066" width="20" style="168" customWidth="1"/>
    <col min="13067" max="13067" width="16.7109375" style="168" customWidth="1"/>
    <col min="13068" max="13068" width="12.28515625" style="168" customWidth="1"/>
    <col min="13069" max="13315" width="9.28515625" style="168"/>
    <col min="13316" max="13316" width="4.7109375" style="168" customWidth="1"/>
    <col min="13317" max="13317" width="11.28515625" style="168" customWidth="1"/>
    <col min="13318" max="13318" width="23.42578125" style="168" customWidth="1"/>
    <col min="13319" max="13319" width="16.7109375" style="168" customWidth="1"/>
    <col min="13320" max="13320" width="16.28515625" style="168" customWidth="1"/>
    <col min="13321" max="13321" width="15.28515625" style="168" customWidth="1"/>
    <col min="13322" max="13322" width="20" style="168" customWidth="1"/>
    <col min="13323" max="13323" width="16.7109375" style="168" customWidth="1"/>
    <col min="13324" max="13324" width="12.28515625" style="168" customWidth="1"/>
    <col min="13325" max="13571" width="9.28515625" style="168"/>
    <col min="13572" max="13572" width="4.7109375" style="168" customWidth="1"/>
    <col min="13573" max="13573" width="11.28515625" style="168" customWidth="1"/>
    <col min="13574" max="13574" width="23.42578125" style="168" customWidth="1"/>
    <col min="13575" max="13575" width="16.7109375" style="168" customWidth="1"/>
    <col min="13576" max="13576" width="16.28515625" style="168" customWidth="1"/>
    <col min="13577" max="13577" width="15.28515625" style="168" customWidth="1"/>
    <col min="13578" max="13578" width="20" style="168" customWidth="1"/>
    <col min="13579" max="13579" width="16.7109375" style="168" customWidth="1"/>
    <col min="13580" max="13580" width="12.28515625" style="168" customWidth="1"/>
    <col min="13581" max="13827" width="9.28515625" style="168"/>
    <col min="13828" max="13828" width="4.7109375" style="168" customWidth="1"/>
    <col min="13829" max="13829" width="11.28515625" style="168" customWidth="1"/>
    <col min="13830" max="13830" width="23.42578125" style="168" customWidth="1"/>
    <col min="13831" max="13831" width="16.7109375" style="168" customWidth="1"/>
    <col min="13832" max="13832" width="16.28515625" style="168" customWidth="1"/>
    <col min="13833" max="13833" width="15.28515625" style="168" customWidth="1"/>
    <col min="13834" max="13834" width="20" style="168" customWidth="1"/>
    <col min="13835" max="13835" width="16.7109375" style="168" customWidth="1"/>
    <col min="13836" max="13836" width="12.28515625" style="168" customWidth="1"/>
    <col min="13837" max="14083" width="9.28515625" style="168"/>
    <col min="14084" max="14084" width="4.7109375" style="168" customWidth="1"/>
    <col min="14085" max="14085" width="11.28515625" style="168" customWidth="1"/>
    <col min="14086" max="14086" width="23.42578125" style="168" customWidth="1"/>
    <col min="14087" max="14087" width="16.7109375" style="168" customWidth="1"/>
    <col min="14088" max="14088" width="16.28515625" style="168" customWidth="1"/>
    <col min="14089" max="14089" width="15.28515625" style="168" customWidth="1"/>
    <col min="14090" max="14090" width="20" style="168" customWidth="1"/>
    <col min="14091" max="14091" width="16.7109375" style="168" customWidth="1"/>
    <col min="14092" max="14092" width="12.28515625" style="168" customWidth="1"/>
    <col min="14093" max="14339" width="9.28515625" style="168"/>
    <col min="14340" max="14340" width="4.7109375" style="168" customWidth="1"/>
    <col min="14341" max="14341" width="11.28515625" style="168" customWidth="1"/>
    <col min="14342" max="14342" width="23.42578125" style="168" customWidth="1"/>
    <col min="14343" max="14343" width="16.7109375" style="168" customWidth="1"/>
    <col min="14344" max="14344" width="16.28515625" style="168" customWidth="1"/>
    <col min="14345" max="14345" width="15.28515625" style="168" customWidth="1"/>
    <col min="14346" max="14346" width="20" style="168" customWidth="1"/>
    <col min="14347" max="14347" width="16.7109375" style="168" customWidth="1"/>
    <col min="14348" max="14348" width="12.28515625" style="168" customWidth="1"/>
    <col min="14349" max="14595" width="9.28515625" style="168"/>
    <col min="14596" max="14596" width="4.7109375" style="168" customWidth="1"/>
    <col min="14597" max="14597" width="11.28515625" style="168" customWidth="1"/>
    <col min="14598" max="14598" width="23.42578125" style="168" customWidth="1"/>
    <col min="14599" max="14599" width="16.7109375" style="168" customWidth="1"/>
    <col min="14600" max="14600" width="16.28515625" style="168" customWidth="1"/>
    <col min="14601" max="14601" width="15.28515625" style="168" customWidth="1"/>
    <col min="14602" max="14602" width="20" style="168" customWidth="1"/>
    <col min="14603" max="14603" width="16.7109375" style="168" customWidth="1"/>
    <col min="14604" max="14604" width="12.28515625" style="168" customWidth="1"/>
    <col min="14605" max="14851" width="9.28515625" style="168"/>
    <col min="14852" max="14852" width="4.7109375" style="168" customWidth="1"/>
    <col min="14853" max="14853" width="11.28515625" style="168" customWidth="1"/>
    <col min="14854" max="14854" width="23.42578125" style="168" customWidth="1"/>
    <col min="14855" max="14855" width="16.7109375" style="168" customWidth="1"/>
    <col min="14856" max="14856" width="16.28515625" style="168" customWidth="1"/>
    <col min="14857" max="14857" width="15.28515625" style="168" customWidth="1"/>
    <col min="14858" max="14858" width="20" style="168" customWidth="1"/>
    <col min="14859" max="14859" width="16.7109375" style="168" customWidth="1"/>
    <col min="14860" max="14860" width="12.28515625" style="168" customWidth="1"/>
    <col min="14861" max="15107" width="9.28515625" style="168"/>
    <col min="15108" max="15108" width="4.7109375" style="168" customWidth="1"/>
    <col min="15109" max="15109" width="11.28515625" style="168" customWidth="1"/>
    <col min="15110" max="15110" width="23.42578125" style="168" customWidth="1"/>
    <col min="15111" max="15111" width="16.7109375" style="168" customWidth="1"/>
    <col min="15112" max="15112" width="16.28515625" style="168" customWidth="1"/>
    <col min="15113" max="15113" width="15.28515625" style="168" customWidth="1"/>
    <col min="15114" max="15114" width="20" style="168" customWidth="1"/>
    <col min="15115" max="15115" width="16.7109375" style="168" customWidth="1"/>
    <col min="15116" max="15116" width="12.28515625" style="168" customWidth="1"/>
    <col min="15117" max="15363" width="9.28515625" style="168"/>
    <col min="15364" max="15364" width="4.7109375" style="168" customWidth="1"/>
    <col min="15365" max="15365" width="11.28515625" style="168" customWidth="1"/>
    <col min="15366" max="15366" width="23.42578125" style="168" customWidth="1"/>
    <col min="15367" max="15367" width="16.7109375" style="168" customWidth="1"/>
    <col min="15368" max="15368" width="16.28515625" style="168" customWidth="1"/>
    <col min="15369" max="15369" width="15.28515625" style="168" customWidth="1"/>
    <col min="15370" max="15370" width="20" style="168" customWidth="1"/>
    <col min="15371" max="15371" width="16.7109375" style="168" customWidth="1"/>
    <col min="15372" max="15372" width="12.28515625" style="168" customWidth="1"/>
    <col min="15373" max="15619" width="9.28515625" style="168"/>
    <col min="15620" max="15620" width="4.7109375" style="168" customWidth="1"/>
    <col min="15621" max="15621" width="11.28515625" style="168" customWidth="1"/>
    <col min="15622" max="15622" width="23.42578125" style="168" customWidth="1"/>
    <col min="15623" max="15623" width="16.7109375" style="168" customWidth="1"/>
    <col min="15624" max="15624" width="16.28515625" style="168" customWidth="1"/>
    <col min="15625" max="15625" width="15.28515625" style="168" customWidth="1"/>
    <col min="15626" max="15626" width="20" style="168" customWidth="1"/>
    <col min="15627" max="15627" width="16.7109375" style="168" customWidth="1"/>
    <col min="15628" max="15628" width="12.28515625" style="168" customWidth="1"/>
    <col min="15629" max="15875" width="9.28515625" style="168"/>
    <col min="15876" max="15876" width="4.7109375" style="168" customWidth="1"/>
    <col min="15877" max="15877" width="11.28515625" style="168" customWidth="1"/>
    <col min="15878" max="15878" width="23.42578125" style="168" customWidth="1"/>
    <col min="15879" max="15879" width="16.7109375" style="168" customWidth="1"/>
    <col min="15880" max="15880" width="16.28515625" style="168" customWidth="1"/>
    <col min="15881" max="15881" width="15.28515625" style="168" customWidth="1"/>
    <col min="15882" max="15882" width="20" style="168" customWidth="1"/>
    <col min="15883" max="15883" width="16.7109375" style="168" customWidth="1"/>
    <col min="15884" max="15884" width="12.28515625" style="168" customWidth="1"/>
    <col min="15885" max="16131" width="9.28515625" style="168"/>
    <col min="16132" max="16132" width="4.7109375" style="168" customWidth="1"/>
    <col min="16133" max="16133" width="11.28515625" style="168" customWidth="1"/>
    <col min="16134" max="16134" width="23.42578125" style="168" customWidth="1"/>
    <col min="16135" max="16135" width="16.7109375" style="168" customWidth="1"/>
    <col min="16136" max="16136" width="16.28515625" style="168" customWidth="1"/>
    <col min="16137" max="16137" width="15.28515625" style="168" customWidth="1"/>
    <col min="16138" max="16138" width="20" style="168" customWidth="1"/>
    <col min="16139" max="16139" width="16.7109375" style="168" customWidth="1"/>
    <col min="16140" max="16140" width="12.28515625" style="168" customWidth="1"/>
    <col min="16141" max="16384" width="9.28515625" style="168"/>
  </cols>
  <sheetData>
    <row r="1" spans="2:14" x14ac:dyDescent="0.25">
      <c r="B1" s="169"/>
      <c r="C1" s="169"/>
      <c r="E1" s="168"/>
      <c r="F1" s="168"/>
      <c r="G1" s="168"/>
      <c r="H1" s="168"/>
      <c r="I1" s="168"/>
      <c r="J1" s="168"/>
      <c r="K1" s="168"/>
      <c r="L1" s="168"/>
    </row>
    <row r="2" spans="2:14" x14ac:dyDescent="0.25">
      <c r="B2" s="207"/>
      <c r="C2" s="207"/>
      <c r="D2" s="207"/>
      <c r="E2" s="207"/>
      <c r="F2" s="298" t="s">
        <v>128</v>
      </c>
      <c r="G2" s="207"/>
      <c r="H2" s="207"/>
      <c r="I2" s="207"/>
      <c r="J2" s="207"/>
      <c r="K2" s="207"/>
      <c r="L2" s="207"/>
    </row>
    <row r="3" spans="2:14" x14ac:dyDescent="0.25">
      <c r="C3" s="208"/>
      <c r="D3" s="208"/>
      <c r="E3" s="208"/>
      <c r="F3" s="302" t="s">
        <v>491</v>
      </c>
      <c r="G3" s="208"/>
      <c r="H3" s="208"/>
      <c r="I3" s="208"/>
      <c r="J3" s="208"/>
      <c r="K3" s="208"/>
      <c r="L3" s="208"/>
    </row>
    <row r="4" spans="2:14" x14ac:dyDescent="0.25">
      <c r="B4" s="207"/>
      <c r="C4" s="207"/>
      <c r="D4" s="207"/>
      <c r="E4" s="207"/>
      <c r="F4" s="209" t="s">
        <v>594</v>
      </c>
      <c r="G4" s="207"/>
      <c r="H4" s="207"/>
      <c r="I4" s="207"/>
      <c r="J4" s="207"/>
      <c r="K4" s="207"/>
      <c r="L4" s="207"/>
    </row>
    <row r="5" spans="2:14" x14ac:dyDescent="0.25">
      <c r="E5" s="168"/>
      <c r="F5" s="168"/>
      <c r="G5" s="168"/>
      <c r="H5" s="168"/>
      <c r="I5" s="168"/>
      <c r="J5" s="168"/>
      <c r="K5" s="168"/>
      <c r="L5" s="168"/>
    </row>
    <row r="6" spans="2:14" x14ac:dyDescent="0.25">
      <c r="E6" s="168"/>
      <c r="F6" s="168"/>
      <c r="G6" s="168"/>
      <c r="H6" s="168"/>
      <c r="I6" s="168"/>
      <c r="J6" s="168"/>
      <c r="K6" s="168"/>
      <c r="L6" s="168"/>
    </row>
    <row r="7" spans="2:14" s="188" customFormat="1" x14ac:dyDescent="0.25">
      <c r="B7" s="930" t="s">
        <v>1</v>
      </c>
      <c r="C7" s="930" t="s">
        <v>595</v>
      </c>
      <c r="D7" s="930" t="s">
        <v>596</v>
      </c>
      <c r="E7" s="943" t="s">
        <v>83</v>
      </c>
      <c r="F7" s="944"/>
      <c r="G7" s="943" t="s">
        <v>84</v>
      </c>
      <c r="H7" s="944"/>
      <c r="I7" s="943" t="s">
        <v>85</v>
      </c>
      <c r="J7" s="944"/>
      <c r="K7" s="943" t="s">
        <v>86</v>
      </c>
      <c r="L7" s="944"/>
      <c r="M7" s="943" t="s">
        <v>87</v>
      </c>
      <c r="N7" s="944"/>
    </row>
    <row r="8" spans="2:14" ht="42.75" x14ac:dyDescent="0.25">
      <c r="B8" s="932"/>
      <c r="C8" s="932"/>
      <c r="D8" s="932"/>
      <c r="E8" s="210" t="s">
        <v>597</v>
      </c>
      <c r="F8" s="210" t="s">
        <v>598</v>
      </c>
      <c r="G8" s="210" t="s">
        <v>597</v>
      </c>
      <c r="H8" s="210" t="s">
        <v>598</v>
      </c>
      <c r="I8" s="210" t="s">
        <v>597</v>
      </c>
      <c r="J8" s="210" t="s">
        <v>598</v>
      </c>
      <c r="K8" s="210" t="s">
        <v>597</v>
      </c>
      <c r="L8" s="210" t="s">
        <v>598</v>
      </c>
      <c r="M8" s="210" t="s">
        <v>597</v>
      </c>
      <c r="N8" s="210" t="s">
        <v>598</v>
      </c>
    </row>
    <row r="9" spans="2:14" x14ac:dyDescent="0.25">
      <c r="B9" s="211"/>
      <c r="C9" s="211"/>
      <c r="D9" s="211"/>
      <c r="E9" s="211"/>
      <c r="F9" s="211"/>
      <c r="G9" s="211"/>
      <c r="H9" s="211"/>
      <c r="I9" s="211"/>
      <c r="J9" s="211"/>
      <c r="K9" s="211"/>
      <c r="L9" s="211"/>
      <c r="M9" s="211"/>
      <c r="N9" s="211"/>
    </row>
    <row r="10" spans="2:14" x14ac:dyDescent="0.25">
      <c r="B10" s="212"/>
      <c r="C10" s="213"/>
      <c r="D10" s="211"/>
      <c r="E10" s="214"/>
      <c r="F10" s="215"/>
      <c r="G10" s="214"/>
      <c r="H10" s="215"/>
      <c r="I10" s="215"/>
      <c r="J10" s="215"/>
      <c r="K10" s="214"/>
      <c r="L10" s="215"/>
      <c r="M10" s="215"/>
      <c r="N10" s="215"/>
    </row>
    <row r="11" spans="2:14" x14ac:dyDescent="0.25">
      <c r="B11" s="216"/>
      <c r="C11" s="217"/>
      <c r="D11" s="218"/>
      <c r="E11" s="219"/>
      <c r="F11" s="220"/>
      <c r="G11" s="219"/>
      <c r="H11" s="220"/>
      <c r="I11" s="220"/>
      <c r="J11" s="220"/>
      <c r="K11" s="219"/>
      <c r="L11" s="215"/>
      <c r="M11" s="215"/>
      <c r="N11" s="215"/>
    </row>
    <row r="12" spans="2:14" x14ac:dyDescent="0.25">
      <c r="B12" s="216"/>
      <c r="C12" s="217"/>
      <c r="D12" s="218"/>
      <c r="E12" s="219"/>
      <c r="F12" s="220"/>
      <c r="G12" s="219"/>
      <c r="H12" s="220"/>
      <c r="I12" s="220"/>
      <c r="J12" s="220"/>
      <c r="K12" s="219"/>
      <c r="L12" s="215"/>
      <c r="M12" s="215"/>
      <c r="N12" s="215"/>
    </row>
    <row r="13" spans="2:14" x14ac:dyDescent="0.25">
      <c r="B13" s="216"/>
      <c r="C13" s="217"/>
      <c r="D13" s="218"/>
      <c r="E13" s="219"/>
      <c r="F13" s="220"/>
      <c r="G13" s="219"/>
      <c r="H13" s="220"/>
      <c r="I13" s="220"/>
      <c r="J13" s="220"/>
      <c r="K13" s="219"/>
      <c r="L13" s="215"/>
      <c r="M13" s="215"/>
      <c r="N13" s="215"/>
    </row>
    <row r="14" spans="2:14" x14ac:dyDescent="0.25">
      <c r="B14" s="216"/>
      <c r="C14" s="221"/>
      <c r="D14" s="218"/>
      <c r="E14" s="219"/>
      <c r="F14" s="220"/>
      <c r="G14" s="219"/>
      <c r="H14" s="220"/>
      <c r="I14" s="220"/>
      <c r="J14" s="220"/>
      <c r="K14" s="219"/>
      <c r="L14" s="215"/>
      <c r="M14" s="215"/>
      <c r="N14" s="215"/>
    </row>
    <row r="15" spans="2:14" x14ac:dyDescent="0.25">
      <c r="B15" s="216"/>
      <c r="C15" s="217"/>
      <c r="D15" s="218"/>
      <c r="E15" s="219"/>
      <c r="F15" s="220"/>
      <c r="G15" s="219"/>
      <c r="H15" s="220"/>
      <c r="I15" s="220"/>
      <c r="J15" s="220"/>
      <c r="K15" s="219"/>
      <c r="L15" s="215"/>
      <c r="M15" s="215"/>
      <c r="N15" s="215"/>
    </row>
    <row r="16" spans="2:14" x14ac:dyDescent="0.25">
      <c r="B16" s="216"/>
      <c r="C16" s="217"/>
      <c r="D16" s="218"/>
      <c r="E16" s="219"/>
      <c r="F16" s="220"/>
      <c r="G16" s="219"/>
      <c r="H16" s="220"/>
      <c r="I16" s="220"/>
      <c r="J16" s="220"/>
      <c r="K16" s="219"/>
      <c r="L16" s="215"/>
      <c r="M16" s="215"/>
      <c r="N16" s="215"/>
    </row>
    <row r="17" spans="2:14" s="191" customFormat="1" thickBot="1" x14ac:dyDescent="0.25">
      <c r="B17" s="222"/>
      <c r="C17" s="223" t="s">
        <v>176</v>
      </c>
      <c r="D17" s="224"/>
      <c r="E17" s="225"/>
      <c r="F17" s="226"/>
      <c r="G17" s="227"/>
      <c r="H17" s="226"/>
      <c r="I17" s="226"/>
      <c r="J17" s="226"/>
      <c r="K17" s="227"/>
      <c r="L17" s="227"/>
      <c r="M17" s="227"/>
      <c r="N17" s="227"/>
    </row>
    <row r="19" spans="2:14" x14ac:dyDescent="0.25">
      <c r="B19" s="168" t="s">
        <v>599</v>
      </c>
      <c r="C19" s="456"/>
      <c r="D19" s="456"/>
      <c r="E19" s="457"/>
      <c r="F19" s="458"/>
      <c r="G19" s="457"/>
      <c r="H19" s="458"/>
      <c r="I19" s="458"/>
      <c r="J19" s="458"/>
      <c r="K19" s="457"/>
    </row>
    <row r="20" spans="2:14" x14ac:dyDescent="0.25">
      <c r="C20" s="456" t="s">
        <v>600</v>
      </c>
      <c r="D20" s="456"/>
      <c r="E20" s="457"/>
      <c r="F20" s="458"/>
      <c r="G20" s="457"/>
      <c r="H20" s="458"/>
      <c r="I20" s="458"/>
      <c r="J20" s="458"/>
      <c r="K20" s="457"/>
    </row>
    <row r="21" spans="2:14" x14ac:dyDescent="0.25">
      <c r="C21" s="456" t="s">
        <v>601</v>
      </c>
      <c r="D21" s="456"/>
      <c r="E21" s="457"/>
      <c r="F21" s="458"/>
      <c r="G21" s="457"/>
      <c r="H21" s="458"/>
      <c r="I21" s="458"/>
      <c r="J21" s="458"/>
      <c r="K21" s="457"/>
    </row>
  </sheetData>
  <mergeCells count="8">
    <mergeCell ref="M7:N7"/>
    <mergeCell ref="B7:B8"/>
    <mergeCell ref="C7:C8"/>
    <mergeCell ref="D7:D8"/>
    <mergeCell ref="E7:F7"/>
    <mergeCell ref="G7:H7"/>
    <mergeCell ref="K7:L7"/>
    <mergeCell ref="I7:J7"/>
  </mergeCells>
  <pageMargins left="0.74803149606299213" right="0.74803149606299213" top="0.70866141732283472" bottom="0.47244094488188981" header="0.51181102362204722" footer="0.35433070866141736"/>
  <pageSetup paperSize="9" scale="5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J22"/>
  <sheetViews>
    <sheetView showGridLines="0" view="pageBreakPreview" zoomScale="70" zoomScaleNormal="75" zoomScaleSheetLayoutView="70" workbookViewId="0">
      <selection activeCell="B15" sqref="B15"/>
    </sheetView>
  </sheetViews>
  <sheetFormatPr defaultColWidth="9.28515625" defaultRowHeight="15" x14ac:dyDescent="0.25"/>
  <cols>
    <col min="1" max="1" width="9.28515625" style="230"/>
    <col min="2" max="2" width="39" style="230" customWidth="1"/>
    <col min="3" max="3" width="19.28515625" style="230" customWidth="1"/>
    <col min="4" max="7" width="15.7109375" style="230" customWidth="1"/>
    <col min="8" max="259" width="9.28515625" style="230"/>
    <col min="260" max="260" width="82.7109375" style="230" bestFit="1" customWidth="1"/>
    <col min="261" max="263" width="28.7109375" style="230" customWidth="1"/>
    <col min="264" max="515" width="9.28515625" style="230"/>
    <col min="516" max="516" width="82.7109375" style="230" bestFit="1" customWidth="1"/>
    <col min="517" max="519" width="28.7109375" style="230" customWidth="1"/>
    <col min="520" max="771" width="9.28515625" style="230"/>
    <col min="772" max="772" width="82.7109375" style="230" bestFit="1" customWidth="1"/>
    <col min="773" max="775" width="28.7109375" style="230" customWidth="1"/>
    <col min="776" max="1027" width="9.28515625" style="230"/>
    <col min="1028" max="1028" width="82.7109375" style="230" bestFit="1" customWidth="1"/>
    <col min="1029" max="1031" width="28.7109375" style="230" customWidth="1"/>
    <col min="1032" max="1283" width="9.28515625" style="230"/>
    <col min="1284" max="1284" width="82.7109375" style="230" bestFit="1" customWidth="1"/>
    <col min="1285" max="1287" width="28.7109375" style="230" customWidth="1"/>
    <col min="1288" max="1539" width="9.28515625" style="230"/>
    <col min="1540" max="1540" width="82.7109375" style="230" bestFit="1" customWidth="1"/>
    <col min="1541" max="1543" width="28.7109375" style="230" customWidth="1"/>
    <col min="1544" max="1795" width="9.28515625" style="230"/>
    <col min="1796" max="1796" width="82.7109375" style="230" bestFit="1" customWidth="1"/>
    <col min="1797" max="1799" width="28.7109375" style="230" customWidth="1"/>
    <col min="1800" max="2051" width="9.28515625" style="230"/>
    <col min="2052" max="2052" width="82.7109375" style="230" bestFit="1" customWidth="1"/>
    <col min="2053" max="2055" width="28.7109375" style="230" customWidth="1"/>
    <col min="2056" max="2307" width="9.28515625" style="230"/>
    <col min="2308" max="2308" width="82.7109375" style="230" bestFit="1" customWidth="1"/>
    <col min="2309" max="2311" width="28.7109375" style="230" customWidth="1"/>
    <col min="2312" max="2563" width="9.28515625" style="230"/>
    <col min="2564" max="2564" width="82.7109375" style="230" bestFit="1" customWidth="1"/>
    <col min="2565" max="2567" width="28.7109375" style="230" customWidth="1"/>
    <col min="2568" max="2819" width="9.28515625" style="230"/>
    <col min="2820" max="2820" width="82.7109375" style="230" bestFit="1" customWidth="1"/>
    <col min="2821" max="2823" width="28.7109375" style="230" customWidth="1"/>
    <col min="2824" max="3075" width="9.28515625" style="230"/>
    <col min="3076" max="3076" width="82.7109375" style="230" bestFit="1" customWidth="1"/>
    <col min="3077" max="3079" width="28.7109375" style="230" customWidth="1"/>
    <col min="3080" max="3331" width="9.28515625" style="230"/>
    <col min="3332" max="3332" width="82.7109375" style="230" bestFit="1" customWidth="1"/>
    <col min="3333" max="3335" width="28.7109375" style="230" customWidth="1"/>
    <col min="3336" max="3587" width="9.28515625" style="230"/>
    <col min="3588" max="3588" width="82.7109375" style="230" bestFit="1" customWidth="1"/>
    <col min="3589" max="3591" width="28.7109375" style="230" customWidth="1"/>
    <col min="3592" max="3843" width="9.28515625" style="230"/>
    <col min="3844" max="3844" width="82.7109375" style="230" bestFit="1" customWidth="1"/>
    <col min="3845" max="3847" width="28.7109375" style="230" customWidth="1"/>
    <col min="3848" max="4099" width="9.28515625" style="230"/>
    <col min="4100" max="4100" width="82.7109375" style="230" bestFit="1" customWidth="1"/>
    <col min="4101" max="4103" width="28.7109375" style="230" customWidth="1"/>
    <col min="4104" max="4355" width="9.28515625" style="230"/>
    <col min="4356" max="4356" width="82.7109375" style="230" bestFit="1" customWidth="1"/>
    <col min="4357" max="4359" width="28.7109375" style="230" customWidth="1"/>
    <col min="4360" max="4611" width="9.28515625" style="230"/>
    <col min="4612" max="4612" width="82.7109375" style="230" bestFit="1" customWidth="1"/>
    <col min="4613" max="4615" width="28.7109375" style="230" customWidth="1"/>
    <col min="4616" max="4867" width="9.28515625" style="230"/>
    <col min="4868" max="4868" width="82.7109375" style="230" bestFit="1" customWidth="1"/>
    <col min="4869" max="4871" width="28.7109375" style="230" customWidth="1"/>
    <col min="4872" max="5123" width="9.28515625" style="230"/>
    <col min="5124" max="5124" width="82.7109375" style="230" bestFit="1" customWidth="1"/>
    <col min="5125" max="5127" width="28.7109375" style="230" customWidth="1"/>
    <col min="5128" max="5379" width="9.28515625" style="230"/>
    <col min="5380" max="5380" width="82.7109375" style="230" bestFit="1" customWidth="1"/>
    <col min="5381" max="5383" width="28.7109375" style="230" customWidth="1"/>
    <col min="5384" max="5635" width="9.28515625" style="230"/>
    <col min="5636" max="5636" width="82.7109375" style="230" bestFit="1" customWidth="1"/>
    <col min="5637" max="5639" width="28.7109375" style="230" customWidth="1"/>
    <col min="5640" max="5891" width="9.28515625" style="230"/>
    <col min="5892" max="5892" width="82.7109375" style="230" bestFit="1" customWidth="1"/>
    <col min="5893" max="5895" width="28.7109375" style="230" customWidth="1"/>
    <col min="5896" max="6147" width="9.28515625" style="230"/>
    <col min="6148" max="6148" width="82.7109375" style="230" bestFit="1" customWidth="1"/>
    <col min="6149" max="6151" width="28.7109375" style="230" customWidth="1"/>
    <col min="6152" max="6403" width="9.28515625" style="230"/>
    <col min="6404" max="6404" width="82.7109375" style="230" bestFit="1" customWidth="1"/>
    <col min="6405" max="6407" width="28.7109375" style="230" customWidth="1"/>
    <col min="6408" max="6659" width="9.28515625" style="230"/>
    <col min="6660" max="6660" width="82.7109375" style="230" bestFit="1" customWidth="1"/>
    <col min="6661" max="6663" width="28.7109375" style="230" customWidth="1"/>
    <col min="6664" max="6915" width="9.28515625" style="230"/>
    <col min="6916" max="6916" width="82.7109375" style="230" bestFit="1" customWidth="1"/>
    <col min="6917" max="6919" width="28.7109375" style="230" customWidth="1"/>
    <col min="6920" max="7171" width="9.28515625" style="230"/>
    <col min="7172" max="7172" width="82.7109375" style="230" bestFit="1" customWidth="1"/>
    <col min="7173" max="7175" width="28.7109375" style="230" customWidth="1"/>
    <col min="7176" max="7427" width="9.28515625" style="230"/>
    <col min="7428" max="7428" width="82.7109375" style="230" bestFit="1" customWidth="1"/>
    <col min="7429" max="7431" width="28.7109375" style="230" customWidth="1"/>
    <col min="7432" max="7683" width="9.28515625" style="230"/>
    <col min="7684" max="7684" width="82.7109375" style="230" bestFit="1" customWidth="1"/>
    <col min="7685" max="7687" width="28.7109375" style="230" customWidth="1"/>
    <col min="7688" max="7939" width="9.28515625" style="230"/>
    <col min="7940" max="7940" width="82.7109375" style="230" bestFit="1" customWidth="1"/>
    <col min="7941" max="7943" width="28.7109375" style="230" customWidth="1"/>
    <col min="7944" max="8195" width="9.28515625" style="230"/>
    <col min="8196" max="8196" width="82.7109375" style="230" bestFit="1" customWidth="1"/>
    <col min="8197" max="8199" width="28.7109375" style="230" customWidth="1"/>
    <col min="8200" max="8451" width="9.28515625" style="230"/>
    <col min="8452" max="8452" width="82.7109375" style="230" bestFit="1" customWidth="1"/>
    <col min="8453" max="8455" width="28.7109375" style="230" customWidth="1"/>
    <col min="8456" max="8707" width="9.28515625" style="230"/>
    <col min="8708" max="8708" width="82.7109375" style="230" bestFit="1" customWidth="1"/>
    <col min="8709" max="8711" width="28.7109375" style="230" customWidth="1"/>
    <col min="8712" max="8963" width="9.28515625" style="230"/>
    <col min="8964" max="8964" width="82.7109375" style="230" bestFit="1" customWidth="1"/>
    <col min="8965" max="8967" width="28.7109375" style="230" customWidth="1"/>
    <col min="8968" max="9219" width="9.28515625" style="230"/>
    <col min="9220" max="9220" width="82.7109375" style="230" bestFit="1" customWidth="1"/>
    <col min="9221" max="9223" width="28.7109375" style="230" customWidth="1"/>
    <col min="9224" max="9475" width="9.28515625" style="230"/>
    <col min="9476" max="9476" width="82.7109375" style="230" bestFit="1" customWidth="1"/>
    <col min="9477" max="9479" width="28.7109375" style="230" customWidth="1"/>
    <col min="9480" max="9731" width="9.28515625" style="230"/>
    <col min="9732" max="9732" width="82.7109375" style="230" bestFit="1" customWidth="1"/>
    <col min="9733" max="9735" width="28.7109375" style="230" customWidth="1"/>
    <col min="9736" max="9987" width="9.28515625" style="230"/>
    <col min="9988" max="9988" width="82.7109375" style="230" bestFit="1" customWidth="1"/>
    <col min="9989" max="9991" width="28.7109375" style="230" customWidth="1"/>
    <col min="9992" max="10243" width="9.28515625" style="230"/>
    <col min="10244" max="10244" width="82.7109375" style="230" bestFit="1" customWidth="1"/>
    <col min="10245" max="10247" width="28.7109375" style="230" customWidth="1"/>
    <col min="10248" max="10499" width="9.28515625" style="230"/>
    <col min="10500" max="10500" width="82.7109375" style="230" bestFit="1" customWidth="1"/>
    <col min="10501" max="10503" width="28.7109375" style="230" customWidth="1"/>
    <col min="10504" max="10755" width="9.28515625" style="230"/>
    <col min="10756" max="10756" width="82.7109375" style="230" bestFit="1" customWidth="1"/>
    <col min="10757" max="10759" width="28.7109375" style="230" customWidth="1"/>
    <col min="10760" max="11011" width="9.28515625" style="230"/>
    <col min="11012" max="11012" width="82.7109375" style="230" bestFit="1" customWidth="1"/>
    <col min="11013" max="11015" width="28.7109375" style="230" customWidth="1"/>
    <col min="11016" max="11267" width="9.28515625" style="230"/>
    <col min="11268" max="11268" width="82.7109375" style="230" bestFit="1" customWidth="1"/>
    <col min="11269" max="11271" width="28.7109375" style="230" customWidth="1"/>
    <col min="11272" max="11523" width="9.28515625" style="230"/>
    <col min="11524" max="11524" width="82.7109375" style="230" bestFit="1" customWidth="1"/>
    <col min="11525" max="11527" width="28.7109375" style="230" customWidth="1"/>
    <col min="11528" max="11779" width="9.28515625" style="230"/>
    <col min="11780" max="11780" width="82.7109375" style="230" bestFit="1" customWidth="1"/>
    <col min="11781" max="11783" width="28.7109375" style="230" customWidth="1"/>
    <col min="11784" max="12035" width="9.28515625" style="230"/>
    <col min="12036" max="12036" width="82.7109375" style="230" bestFit="1" customWidth="1"/>
    <col min="12037" max="12039" width="28.7109375" style="230" customWidth="1"/>
    <col min="12040" max="12291" width="9.28515625" style="230"/>
    <col min="12292" max="12292" width="82.7109375" style="230" bestFit="1" customWidth="1"/>
    <col min="12293" max="12295" width="28.7109375" style="230" customWidth="1"/>
    <col min="12296" max="12547" width="9.28515625" style="230"/>
    <col min="12548" max="12548" width="82.7109375" style="230" bestFit="1" customWidth="1"/>
    <col min="12549" max="12551" width="28.7109375" style="230" customWidth="1"/>
    <col min="12552" max="12803" width="9.28515625" style="230"/>
    <col min="12804" max="12804" width="82.7109375" style="230" bestFit="1" customWidth="1"/>
    <col min="12805" max="12807" width="28.7109375" style="230" customWidth="1"/>
    <col min="12808" max="13059" width="9.28515625" style="230"/>
    <col min="13060" max="13060" width="82.7109375" style="230" bestFit="1" customWidth="1"/>
    <col min="13061" max="13063" width="28.7109375" style="230" customWidth="1"/>
    <col min="13064" max="13315" width="9.28515625" style="230"/>
    <col min="13316" max="13316" width="82.7109375" style="230" bestFit="1" customWidth="1"/>
    <col min="13317" max="13319" width="28.7109375" style="230" customWidth="1"/>
    <col min="13320" max="13571" width="9.28515625" style="230"/>
    <col min="13572" max="13572" width="82.7109375" style="230" bestFit="1" customWidth="1"/>
    <col min="13573" max="13575" width="28.7109375" style="230" customWidth="1"/>
    <col min="13576" max="13827" width="9.28515625" style="230"/>
    <col min="13828" max="13828" width="82.7109375" style="230" bestFit="1" customWidth="1"/>
    <col min="13829" max="13831" width="28.7109375" style="230" customWidth="1"/>
    <col min="13832" max="14083" width="9.28515625" style="230"/>
    <col min="14084" max="14084" width="82.7109375" style="230" bestFit="1" customWidth="1"/>
    <col min="14085" max="14087" width="28.7109375" style="230" customWidth="1"/>
    <col min="14088" max="14339" width="9.28515625" style="230"/>
    <col min="14340" max="14340" width="82.7109375" style="230" bestFit="1" customWidth="1"/>
    <col min="14341" max="14343" width="28.7109375" style="230" customWidth="1"/>
    <col min="14344" max="14595" width="9.28515625" style="230"/>
    <col min="14596" max="14596" width="82.7109375" style="230" bestFit="1" customWidth="1"/>
    <col min="14597" max="14599" width="28.7109375" style="230" customWidth="1"/>
    <col min="14600" max="14851" width="9.28515625" style="230"/>
    <col min="14852" max="14852" width="82.7109375" style="230" bestFit="1" customWidth="1"/>
    <col min="14853" max="14855" width="28.7109375" style="230" customWidth="1"/>
    <col min="14856" max="15107" width="9.28515625" style="230"/>
    <col min="15108" max="15108" width="82.7109375" style="230" bestFit="1" customWidth="1"/>
    <col min="15109" max="15111" width="28.7109375" style="230" customWidth="1"/>
    <col min="15112" max="15363" width="9.28515625" style="230"/>
    <col min="15364" max="15364" width="82.7109375" style="230" bestFit="1" customWidth="1"/>
    <col min="15365" max="15367" width="28.7109375" style="230" customWidth="1"/>
    <col min="15368" max="15619" width="9.28515625" style="230"/>
    <col min="15620" max="15620" width="82.7109375" style="230" bestFit="1" customWidth="1"/>
    <col min="15621" max="15623" width="28.7109375" style="230" customWidth="1"/>
    <col min="15624" max="15875" width="9.28515625" style="230"/>
    <col min="15876" max="15876" width="82.7109375" style="230" bestFit="1" customWidth="1"/>
    <col min="15877" max="15879" width="28.7109375" style="230" customWidth="1"/>
    <col min="15880" max="16131" width="9.28515625" style="230"/>
    <col min="16132" max="16132" width="82.7109375" style="230" bestFit="1" customWidth="1"/>
    <col min="16133" max="16135" width="28.7109375" style="230" customWidth="1"/>
    <col min="16136" max="16384" width="9.28515625" style="230"/>
  </cols>
  <sheetData>
    <row r="1" spans="2:10" x14ac:dyDescent="0.25">
      <c r="B1" s="229"/>
    </row>
    <row r="2" spans="2:10" x14ac:dyDescent="0.25">
      <c r="B2" s="14"/>
      <c r="C2" s="298" t="s">
        <v>128</v>
      </c>
      <c r="D2" s="171"/>
      <c r="E2" s="171"/>
      <c r="F2" s="14"/>
      <c r="G2" s="14"/>
    </row>
    <row r="3" spans="2:10" x14ac:dyDescent="0.25">
      <c r="B3" s="231"/>
      <c r="C3" s="302" t="s">
        <v>491</v>
      </c>
      <c r="D3" s="232"/>
      <c r="E3" s="232"/>
      <c r="F3" s="231"/>
      <c r="G3" s="231"/>
    </row>
    <row r="4" spans="2:10" x14ac:dyDescent="0.25">
      <c r="B4" s="14"/>
      <c r="C4" s="209" t="s">
        <v>602</v>
      </c>
      <c r="D4" s="209"/>
      <c r="E4" s="209"/>
      <c r="F4" s="14"/>
      <c r="G4" s="14"/>
      <c r="J4" s="171"/>
    </row>
    <row r="5" spans="2:10" x14ac:dyDescent="0.25">
      <c r="G5" s="233" t="s">
        <v>69</v>
      </c>
      <c r="J5" s="232"/>
    </row>
    <row r="6" spans="2:10" s="235" customFormat="1" x14ac:dyDescent="0.25">
      <c r="B6" s="234" t="s">
        <v>603</v>
      </c>
      <c r="C6" s="432" t="s">
        <v>83</v>
      </c>
      <c r="D6" s="432" t="s">
        <v>84</v>
      </c>
      <c r="E6" s="432" t="s">
        <v>85</v>
      </c>
      <c r="F6" s="432" t="s">
        <v>86</v>
      </c>
      <c r="G6" s="432" t="s">
        <v>87</v>
      </c>
      <c r="J6" s="209"/>
    </row>
    <row r="7" spans="2:10" x14ac:dyDescent="0.25">
      <c r="B7" s="236"/>
      <c r="C7" s="236"/>
      <c r="D7" s="236"/>
      <c r="E7" s="236"/>
      <c r="F7" s="236"/>
      <c r="G7" s="236"/>
    </row>
    <row r="8" spans="2:10" x14ac:dyDescent="0.25">
      <c r="B8" s="237" t="s">
        <v>604</v>
      </c>
      <c r="C8" s="238"/>
      <c r="D8" s="238"/>
      <c r="E8" s="238"/>
      <c r="F8" s="238"/>
      <c r="G8" s="238"/>
    </row>
    <row r="9" spans="2:10" x14ac:dyDescent="0.25">
      <c r="B9" s="239"/>
      <c r="C9" s="238"/>
      <c r="D9" s="238"/>
      <c r="E9" s="238"/>
      <c r="F9" s="238"/>
      <c r="G9" s="238"/>
    </row>
    <row r="10" spans="2:10" x14ac:dyDescent="0.25">
      <c r="B10" s="239" t="s">
        <v>605</v>
      </c>
      <c r="C10" s="238"/>
      <c r="D10" s="238"/>
      <c r="E10" s="238"/>
      <c r="F10" s="238"/>
      <c r="G10" s="238"/>
    </row>
    <row r="11" spans="2:10" x14ac:dyDescent="0.25">
      <c r="B11" s="237" t="s">
        <v>502</v>
      </c>
      <c r="C11" s="238"/>
      <c r="D11" s="238"/>
      <c r="E11" s="238"/>
      <c r="F11" s="238"/>
      <c r="G11" s="238"/>
    </row>
    <row r="12" spans="2:10" x14ac:dyDescent="0.25">
      <c r="B12" s="237" t="s">
        <v>503</v>
      </c>
      <c r="C12" s="238"/>
      <c r="D12" s="238"/>
      <c r="E12" s="238"/>
      <c r="F12" s="238"/>
      <c r="G12" s="238"/>
    </row>
    <row r="13" spans="2:10" x14ac:dyDescent="0.25">
      <c r="B13" s="237" t="s">
        <v>190</v>
      </c>
      <c r="C13" s="238"/>
      <c r="D13" s="238"/>
      <c r="E13" s="238"/>
      <c r="F13" s="238"/>
      <c r="G13" s="238"/>
    </row>
    <row r="14" spans="2:10" x14ac:dyDescent="0.25">
      <c r="B14" s="240" t="s">
        <v>557</v>
      </c>
      <c r="C14" s="241"/>
      <c r="D14" s="241"/>
      <c r="E14" s="241"/>
      <c r="F14" s="241"/>
      <c r="G14" s="241"/>
    </row>
    <row r="15" spans="2:10" x14ac:dyDescent="0.25">
      <c r="B15" s="236"/>
      <c r="C15" s="238"/>
      <c r="D15" s="238"/>
      <c r="E15" s="238"/>
      <c r="F15" s="238"/>
      <c r="G15" s="238"/>
    </row>
    <row r="16" spans="2:10" x14ac:dyDescent="0.25">
      <c r="B16" s="242" t="s">
        <v>254</v>
      </c>
      <c r="C16" s="238"/>
      <c r="D16" s="238"/>
      <c r="E16" s="238"/>
      <c r="F16" s="238"/>
      <c r="G16" s="238"/>
    </row>
    <row r="17" spans="2:7" x14ac:dyDescent="0.25">
      <c r="B17" s="240" t="s">
        <v>606</v>
      </c>
      <c r="C17" s="238"/>
      <c r="D17" s="238"/>
      <c r="E17" s="238"/>
      <c r="F17" s="238"/>
      <c r="G17" s="238"/>
    </row>
    <row r="18" spans="2:7" x14ac:dyDescent="0.25">
      <c r="B18" s="240" t="s">
        <v>607</v>
      </c>
      <c r="C18" s="238"/>
      <c r="D18" s="238"/>
      <c r="E18" s="238"/>
      <c r="F18" s="238"/>
      <c r="G18" s="238"/>
    </row>
    <row r="19" spans="2:7" x14ac:dyDescent="0.25">
      <c r="B19" s="236"/>
      <c r="C19" s="238"/>
      <c r="D19" s="238"/>
      <c r="E19" s="238"/>
      <c r="F19" s="238"/>
      <c r="G19" s="238"/>
    </row>
    <row r="20" spans="2:7" x14ac:dyDescent="0.25">
      <c r="B20" s="240" t="s">
        <v>176</v>
      </c>
      <c r="C20" s="238"/>
      <c r="D20" s="238"/>
      <c r="E20" s="238"/>
      <c r="F20" s="238"/>
      <c r="G20" s="238"/>
    </row>
    <row r="21" spans="2:7" x14ac:dyDescent="0.25">
      <c r="C21" s="243"/>
      <c r="D21" s="243"/>
      <c r="E21" s="243"/>
      <c r="F21" s="244"/>
      <c r="G21" s="245"/>
    </row>
    <row r="22" spans="2:7" x14ac:dyDescent="0.25">
      <c r="B22" s="168" t="s">
        <v>496</v>
      </c>
    </row>
  </sheetData>
  <printOptions horizontalCentered="1" verticalCentered="1"/>
  <pageMargins left="1.1811023622047245" right="0.39370078740157483" top="0.74803149606299213" bottom="1.1811023622047245" header="0.31496062992125984" footer="0.31496062992125984"/>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Z55"/>
  <sheetViews>
    <sheetView view="pageBreakPreview" zoomScale="70" zoomScaleSheetLayoutView="70" workbookViewId="0">
      <pane ySplit="7" topLeftCell="A8" activePane="bottomLeft" state="frozen"/>
      <selection activeCell="B15" sqref="B15"/>
      <selection pane="bottomLeft" activeCell="B15" sqref="B15"/>
    </sheetView>
  </sheetViews>
  <sheetFormatPr defaultColWidth="9.28515625" defaultRowHeight="15" x14ac:dyDescent="0.25"/>
  <cols>
    <col min="1" max="1" width="2.7109375" style="247" customWidth="1"/>
    <col min="2" max="2" width="9.7109375" style="247" customWidth="1"/>
    <col min="3" max="3" width="36.28515625" style="247" customWidth="1"/>
    <col min="4" max="20" width="9.28515625" style="247" customWidth="1"/>
    <col min="21" max="23" width="9.28515625" style="247"/>
    <col min="24" max="24" width="11.28515625" style="247" customWidth="1"/>
    <col min="25" max="25" width="10.28515625" style="247" customWidth="1"/>
    <col min="26" max="233" width="9.28515625" style="247"/>
    <col min="234" max="234" width="2.7109375" style="247" customWidth="1"/>
    <col min="235" max="235" width="13.28515625" style="247" customWidth="1"/>
    <col min="236" max="236" width="60.28515625" style="247" customWidth="1"/>
    <col min="237" max="241" width="10.7109375" style="247" bestFit="1" customWidth="1"/>
    <col min="242" max="242" width="11.7109375" style="247" bestFit="1" customWidth="1"/>
    <col min="243" max="243" width="14.28515625" style="247" bestFit="1" customWidth="1"/>
    <col min="244" max="244" width="17.42578125" style="247" bestFit="1" customWidth="1"/>
    <col min="245" max="247" width="17.5703125" style="247" bestFit="1" customWidth="1"/>
    <col min="248" max="254" width="21" style="247" bestFit="1" customWidth="1"/>
    <col min="255" max="262" width="21.28515625" style="247" bestFit="1" customWidth="1"/>
    <col min="263" max="263" width="22.7109375" style="247" customWidth="1"/>
    <col min="264" max="264" width="22" style="247" customWidth="1"/>
    <col min="265" max="265" width="22.7109375" style="247" customWidth="1"/>
    <col min="266" max="271" width="21.28515625" style="247" bestFit="1" customWidth="1"/>
    <col min="272" max="272" width="19.5703125" style="247" customWidth="1"/>
    <col min="273" max="273" width="21.28515625" style="247" bestFit="1" customWidth="1"/>
    <col min="274" max="274" width="22.7109375" style="247" customWidth="1"/>
    <col min="275" max="275" width="22" style="247" customWidth="1"/>
    <col min="276" max="276" width="23.42578125" style="247" bestFit="1" customWidth="1"/>
    <col min="277" max="279" width="9.28515625" style="247"/>
    <col min="280" max="280" width="11.28515625" style="247" customWidth="1"/>
    <col min="281" max="281" width="10.28515625" style="247" customWidth="1"/>
    <col min="282" max="489" width="9.28515625" style="247"/>
    <col min="490" max="490" width="2.7109375" style="247" customWidth="1"/>
    <col min="491" max="491" width="13.28515625" style="247" customWidth="1"/>
    <col min="492" max="492" width="60.28515625" style="247" customWidth="1"/>
    <col min="493" max="497" width="10.7109375" style="247" bestFit="1" customWidth="1"/>
    <col min="498" max="498" width="11.7109375" style="247" bestFit="1" customWidth="1"/>
    <col min="499" max="499" width="14.28515625" style="247" bestFit="1" customWidth="1"/>
    <col min="500" max="500" width="17.42578125" style="247" bestFit="1" customWidth="1"/>
    <col min="501" max="503" width="17.5703125" style="247" bestFit="1" customWidth="1"/>
    <col min="504" max="510" width="21" style="247" bestFit="1" customWidth="1"/>
    <col min="511" max="518" width="21.28515625" style="247" bestFit="1" customWidth="1"/>
    <col min="519" max="519" width="22.7109375" style="247" customWidth="1"/>
    <col min="520" max="520" width="22" style="247" customWidth="1"/>
    <col min="521" max="521" width="22.7109375" style="247" customWidth="1"/>
    <col min="522" max="527" width="21.28515625" style="247" bestFit="1" customWidth="1"/>
    <col min="528" max="528" width="19.5703125" style="247" customWidth="1"/>
    <col min="529" max="529" width="21.28515625" style="247" bestFit="1" customWidth="1"/>
    <col min="530" max="530" width="22.7109375" style="247" customWidth="1"/>
    <col min="531" max="531" width="22" style="247" customWidth="1"/>
    <col min="532" max="532" width="23.42578125" style="247" bestFit="1" customWidth="1"/>
    <col min="533" max="535" width="9.28515625" style="247"/>
    <col min="536" max="536" width="11.28515625" style="247" customWidth="1"/>
    <col min="537" max="537" width="10.28515625" style="247" customWidth="1"/>
    <col min="538" max="745" width="9.28515625" style="247"/>
    <col min="746" max="746" width="2.7109375" style="247" customWidth="1"/>
    <col min="747" max="747" width="13.28515625" style="247" customWidth="1"/>
    <col min="748" max="748" width="60.28515625" style="247" customWidth="1"/>
    <col min="749" max="753" width="10.7109375" style="247" bestFit="1" customWidth="1"/>
    <col min="754" max="754" width="11.7109375" style="247" bestFit="1" customWidth="1"/>
    <col min="755" max="755" width="14.28515625" style="247" bestFit="1" customWidth="1"/>
    <col min="756" max="756" width="17.42578125" style="247" bestFit="1" customWidth="1"/>
    <col min="757" max="759" width="17.5703125" style="247" bestFit="1" customWidth="1"/>
    <col min="760" max="766" width="21" style="247" bestFit="1" customWidth="1"/>
    <col min="767" max="774" width="21.28515625" style="247" bestFit="1" customWidth="1"/>
    <col min="775" max="775" width="22.7109375" style="247" customWidth="1"/>
    <col min="776" max="776" width="22" style="247" customWidth="1"/>
    <col min="777" max="777" width="22.7109375" style="247" customWidth="1"/>
    <col min="778" max="783" width="21.28515625" style="247" bestFit="1" customWidth="1"/>
    <col min="784" max="784" width="19.5703125" style="247" customWidth="1"/>
    <col min="785" max="785" width="21.28515625" style="247" bestFit="1" customWidth="1"/>
    <col min="786" max="786" width="22.7109375" style="247" customWidth="1"/>
    <col min="787" max="787" width="22" style="247" customWidth="1"/>
    <col min="788" max="788" width="23.42578125" style="247" bestFit="1" customWidth="1"/>
    <col min="789" max="791" width="9.28515625" style="247"/>
    <col min="792" max="792" width="11.28515625" style="247" customWidth="1"/>
    <col min="793" max="793" width="10.28515625" style="247" customWidth="1"/>
    <col min="794" max="1001" width="9.28515625" style="247"/>
    <col min="1002" max="1002" width="2.7109375" style="247" customWidth="1"/>
    <col min="1003" max="1003" width="13.28515625" style="247" customWidth="1"/>
    <col min="1004" max="1004" width="60.28515625" style="247" customWidth="1"/>
    <col min="1005" max="1009" width="10.7109375" style="247" bestFit="1" customWidth="1"/>
    <col min="1010" max="1010" width="11.7109375" style="247" bestFit="1" customWidth="1"/>
    <col min="1011" max="1011" width="14.28515625" style="247" bestFit="1" customWidth="1"/>
    <col min="1012" max="1012" width="17.42578125" style="247" bestFit="1" customWidth="1"/>
    <col min="1013" max="1015" width="17.5703125" style="247" bestFit="1" customWidth="1"/>
    <col min="1016" max="1022" width="21" style="247" bestFit="1" customWidth="1"/>
    <col min="1023" max="1030" width="21.28515625" style="247" bestFit="1" customWidth="1"/>
    <col min="1031" max="1031" width="22.7109375" style="247" customWidth="1"/>
    <col min="1032" max="1032" width="22" style="247" customWidth="1"/>
    <col min="1033" max="1033" width="22.7109375" style="247" customWidth="1"/>
    <col min="1034" max="1039" width="21.28515625" style="247" bestFit="1" customWidth="1"/>
    <col min="1040" max="1040" width="19.5703125" style="247" customWidth="1"/>
    <col min="1041" max="1041" width="21.28515625" style="247" bestFit="1" customWidth="1"/>
    <col min="1042" max="1042" width="22.7109375" style="247" customWidth="1"/>
    <col min="1043" max="1043" width="22" style="247" customWidth="1"/>
    <col min="1044" max="1044" width="23.42578125" style="247" bestFit="1" customWidth="1"/>
    <col min="1045" max="1047" width="9.28515625" style="247"/>
    <col min="1048" max="1048" width="11.28515625" style="247" customWidth="1"/>
    <col min="1049" max="1049" width="10.28515625" style="247" customWidth="1"/>
    <col min="1050" max="1257" width="9.28515625" style="247"/>
    <col min="1258" max="1258" width="2.7109375" style="247" customWidth="1"/>
    <col min="1259" max="1259" width="13.28515625" style="247" customWidth="1"/>
    <col min="1260" max="1260" width="60.28515625" style="247" customWidth="1"/>
    <col min="1261" max="1265" width="10.7109375" style="247" bestFit="1" customWidth="1"/>
    <col min="1266" max="1266" width="11.7109375" style="247" bestFit="1" customWidth="1"/>
    <col min="1267" max="1267" width="14.28515625" style="247" bestFit="1" customWidth="1"/>
    <col min="1268" max="1268" width="17.42578125" style="247" bestFit="1" customWidth="1"/>
    <col min="1269" max="1271" width="17.5703125" style="247" bestFit="1" customWidth="1"/>
    <col min="1272" max="1278" width="21" style="247" bestFit="1" customWidth="1"/>
    <col min="1279" max="1286" width="21.28515625" style="247" bestFit="1" customWidth="1"/>
    <col min="1287" max="1287" width="22.7109375" style="247" customWidth="1"/>
    <col min="1288" max="1288" width="22" style="247" customWidth="1"/>
    <col min="1289" max="1289" width="22.7109375" style="247" customWidth="1"/>
    <col min="1290" max="1295" width="21.28515625" style="247" bestFit="1" customWidth="1"/>
    <col min="1296" max="1296" width="19.5703125" style="247" customWidth="1"/>
    <col min="1297" max="1297" width="21.28515625" style="247" bestFit="1" customWidth="1"/>
    <col min="1298" max="1298" width="22.7109375" style="247" customWidth="1"/>
    <col min="1299" max="1299" width="22" style="247" customWidth="1"/>
    <col min="1300" max="1300" width="23.42578125" style="247" bestFit="1" customWidth="1"/>
    <col min="1301" max="1303" width="9.28515625" style="247"/>
    <col min="1304" max="1304" width="11.28515625" style="247" customWidth="1"/>
    <col min="1305" max="1305" width="10.28515625" style="247" customWidth="1"/>
    <col min="1306" max="1513" width="9.28515625" style="247"/>
    <col min="1514" max="1514" width="2.7109375" style="247" customWidth="1"/>
    <col min="1515" max="1515" width="13.28515625" style="247" customWidth="1"/>
    <col min="1516" max="1516" width="60.28515625" style="247" customWidth="1"/>
    <col min="1517" max="1521" width="10.7109375" style="247" bestFit="1" customWidth="1"/>
    <col min="1522" max="1522" width="11.7109375" style="247" bestFit="1" customWidth="1"/>
    <col min="1523" max="1523" width="14.28515625" style="247" bestFit="1" customWidth="1"/>
    <col min="1524" max="1524" width="17.42578125" style="247" bestFit="1" customWidth="1"/>
    <col min="1525" max="1527" width="17.5703125" style="247" bestFit="1" customWidth="1"/>
    <col min="1528" max="1534" width="21" style="247" bestFit="1" customWidth="1"/>
    <col min="1535" max="1542" width="21.28515625" style="247" bestFit="1" customWidth="1"/>
    <col min="1543" max="1543" width="22.7109375" style="247" customWidth="1"/>
    <col min="1544" max="1544" width="22" style="247" customWidth="1"/>
    <col min="1545" max="1545" width="22.7109375" style="247" customWidth="1"/>
    <col min="1546" max="1551" width="21.28515625" style="247" bestFit="1" customWidth="1"/>
    <col min="1552" max="1552" width="19.5703125" style="247" customWidth="1"/>
    <col min="1553" max="1553" width="21.28515625" style="247" bestFit="1" customWidth="1"/>
    <col min="1554" max="1554" width="22.7109375" style="247" customWidth="1"/>
    <col min="1555" max="1555" width="22" style="247" customWidth="1"/>
    <col min="1556" max="1556" width="23.42578125" style="247" bestFit="1" customWidth="1"/>
    <col min="1557" max="1559" width="9.28515625" style="247"/>
    <col min="1560" max="1560" width="11.28515625" style="247" customWidth="1"/>
    <col min="1561" max="1561" width="10.28515625" style="247" customWidth="1"/>
    <col min="1562" max="1769" width="9.28515625" style="247"/>
    <col min="1770" max="1770" width="2.7109375" style="247" customWidth="1"/>
    <col min="1771" max="1771" width="13.28515625" style="247" customWidth="1"/>
    <col min="1772" max="1772" width="60.28515625" style="247" customWidth="1"/>
    <col min="1773" max="1777" width="10.7109375" style="247" bestFit="1" customWidth="1"/>
    <col min="1778" max="1778" width="11.7109375" style="247" bestFit="1" customWidth="1"/>
    <col min="1779" max="1779" width="14.28515625" style="247" bestFit="1" customWidth="1"/>
    <col min="1780" max="1780" width="17.42578125" style="247" bestFit="1" customWidth="1"/>
    <col min="1781" max="1783" width="17.5703125" style="247" bestFit="1" customWidth="1"/>
    <col min="1784" max="1790" width="21" style="247" bestFit="1" customWidth="1"/>
    <col min="1791" max="1798" width="21.28515625" style="247" bestFit="1" customWidth="1"/>
    <col min="1799" max="1799" width="22.7109375" style="247" customWidth="1"/>
    <col min="1800" max="1800" width="22" style="247" customWidth="1"/>
    <col min="1801" max="1801" width="22.7109375" style="247" customWidth="1"/>
    <col min="1802" max="1807" width="21.28515625" style="247" bestFit="1" customWidth="1"/>
    <col min="1808" max="1808" width="19.5703125" style="247" customWidth="1"/>
    <col min="1809" max="1809" width="21.28515625" style="247" bestFit="1" customWidth="1"/>
    <col min="1810" max="1810" width="22.7109375" style="247" customWidth="1"/>
    <col min="1811" max="1811" width="22" style="247" customWidth="1"/>
    <col min="1812" max="1812" width="23.42578125" style="247" bestFit="1" customWidth="1"/>
    <col min="1813" max="1815" width="9.28515625" style="247"/>
    <col min="1816" max="1816" width="11.28515625" style="247" customWidth="1"/>
    <col min="1817" max="1817" width="10.28515625" style="247" customWidth="1"/>
    <col min="1818" max="2025" width="9.28515625" style="247"/>
    <col min="2026" max="2026" width="2.7109375" style="247" customWidth="1"/>
    <col min="2027" max="2027" width="13.28515625" style="247" customWidth="1"/>
    <col min="2028" max="2028" width="60.28515625" style="247" customWidth="1"/>
    <col min="2029" max="2033" width="10.7109375" style="247" bestFit="1" customWidth="1"/>
    <col min="2034" max="2034" width="11.7109375" style="247" bestFit="1" customWidth="1"/>
    <col min="2035" max="2035" width="14.28515625" style="247" bestFit="1" customWidth="1"/>
    <col min="2036" max="2036" width="17.42578125" style="247" bestFit="1" customWidth="1"/>
    <col min="2037" max="2039" width="17.5703125" style="247" bestFit="1" customWidth="1"/>
    <col min="2040" max="2046" width="21" style="247" bestFit="1" customWidth="1"/>
    <col min="2047" max="2054" width="21.28515625" style="247" bestFit="1" customWidth="1"/>
    <col min="2055" max="2055" width="22.7109375" style="247" customWidth="1"/>
    <col min="2056" max="2056" width="22" style="247" customWidth="1"/>
    <col min="2057" max="2057" width="22.7109375" style="247" customWidth="1"/>
    <col min="2058" max="2063" width="21.28515625" style="247" bestFit="1" customWidth="1"/>
    <col min="2064" max="2064" width="19.5703125" style="247" customWidth="1"/>
    <col min="2065" max="2065" width="21.28515625" style="247" bestFit="1" customWidth="1"/>
    <col min="2066" max="2066" width="22.7109375" style="247" customWidth="1"/>
    <col min="2067" max="2067" width="22" style="247" customWidth="1"/>
    <col min="2068" max="2068" width="23.42578125" style="247" bestFit="1" customWidth="1"/>
    <col min="2069" max="2071" width="9.28515625" style="247"/>
    <col min="2072" max="2072" width="11.28515625" style="247" customWidth="1"/>
    <col min="2073" max="2073" width="10.28515625" style="247" customWidth="1"/>
    <col min="2074" max="2281" width="9.28515625" style="247"/>
    <col min="2282" max="2282" width="2.7109375" style="247" customWidth="1"/>
    <col min="2283" max="2283" width="13.28515625" style="247" customWidth="1"/>
    <col min="2284" max="2284" width="60.28515625" style="247" customWidth="1"/>
    <col min="2285" max="2289" width="10.7109375" style="247" bestFit="1" customWidth="1"/>
    <col min="2290" max="2290" width="11.7109375" style="247" bestFit="1" customWidth="1"/>
    <col min="2291" max="2291" width="14.28515625" style="247" bestFit="1" customWidth="1"/>
    <col min="2292" max="2292" width="17.42578125" style="247" bestFit="1" customWidth="1"/>
    <col min="2293" max="2295" width="17.5703125" style="247" bestFit="1" customWidth="1"/>
    <col min="2296" max="2302" width="21" style="247" bestFit="1" customWidth="1"/>
    <col min="2303" max="2310" width="21.28515625" style="247" bestFit="1" customWidth="1"/>
    <col min="2311" max="2311" width="22.7109375" style="247" customWidth="1"/>
    <col min="2312" max="2312" width="22" style="247" customWidth="1"/>
    <col min="2313" max="2313" width="22.7109375" style="247" customWidth="1"/>
    <col min="2314" max="2319" width="21.28515625" style="247" bestFit="1" customWidth="1"/>
    <col min="2320" max="2320" width="19.5703125" style="247" customWidth="1"/>
    <col min="2321" max="2321" width="21.28515625" style="247" bestFit="1" customWidth="1"/>
    <col min="2322" max="2322" width="22.7109375" style="247" customWidth="1"/>
    <col min="2323" max="2323" width="22" style="247" customWidth="1"/>
    <col min="2324" max="2324" width="23.42578125" style="247" bestFit="1" customWidth="1"/>
    <col min="2325" max="2327" width="9.28515625" style="247"/>
    <col min="2328" max="2328" width="11.28515625" style="247" customWidth="1"/>
    <col min="2329" max="2329" width="10.28515625" style="247" customWidth="1"/>
    <col min="2330" max="2537" width="9.28515625" style="247"/>
    <col min="2538" max="2538" width="2.7109375" style="247" customWidth="1"/>
    <col min="2539" max="2539" width="13.28515625" style="247" customWidth="1"/>
    <col min="2540" max="2540" width="60.28515625" style="247" customWidth="1"/>
    <col min="2541" max="2545" width="10.7109375" style="247" bestFit="1" customWidth="1"/>
    <col min="2546" max="2546" width="11.7109375" style="247" bestFit="1" customWidth="1"/>
    <col min="2547" max="2547" width="14.28515625" style="247" bestFit="1" customWidth="1"/>
    <col min="2548" max="2548" width="17.42578125" style="247" bestFit="1" customWidth="1"/>
    <col min="2549" max="2551" width="17.5703125" style="247" bestFit="1" customWidth="1"/>
    <col min="2552" max="2558" width="21" style="247" bestFit="1" customWidth="1"/>
    <col min="2559" max="2566" width="21.28515625" style="247" bestFit="1" customWidth="1"/>
    <col min="2567" max="2567" width="22.7109375" style="247" customWidth="1"/>
    <col min="2568" max="2568" width="22" style="247" customWidth="1"/>
    <col min="2569" max="2569" width="22.7109375" style="247" customWidth="1"/>
    <col min="2570" max="2575" width="21.28515625" style="247" bestFit="1" customWidth="1"/>
    <col min="2576" max="2576" width="19.5703125" style="247" customWidth="1"/>
    <col min="2577" max="2577" width="21.28515625" style="247" bestFit="1" customWidth="1"/>
    <col min="2578" max="2578" width="22.7109375" style="247" customWidth="1"/>
    <col min="2579" max="2579" width="22" style="247" customWidth="1"/>
    <col min="2580" max="2580" width="23.42578125" style="247" bestFit="1" customWidth="1"/>
    <col min="2581" max="2583" width="9.28515625" style="247"/>
    <col min="2584" max="2584" width="11.28515625" style="247" customWidth="1"/>
    <col min="2585" max="2585" width="10.28515625" style="247" customWidth="1"/>
    <col min="2586" max="2793" width="9.28515625" style="247"/>
    <col min="2794" max="2794" width="2.7109375" style="247" customWidth="1"/>
    <col min="2795" max="2795" width="13.28515625" style="247" customWidth="1"/>
    <col min="2796" max="2796" width="60.28515625" style="247" customWidth="1"/>
    <col min="2797" max="2801" width="10.7109375" style="247" bestFit="1" customWidth="1"/>
    <col min="2802" max="2802" width="11.7109375" style="247" bestFit="1" customWidth="1"/>
    <col min="2803" max="2803" width="14.28515625" style="247" bestFit="1" customWidth="1"/>
    <col min="2804" max="2804" width="17.42578125" style="247" bestFit="1" customWidth="1"/>
    <col min="2805" max="2807" width="17.5703125" style="247" bestFit="1" customWidth="1"/>
    <col min="2808" max="2814" width="21" style="247" bestFit="1" customWidth="1"/>
    <col min="2815" max="2822" width="21.28515625" style="247" bestFit="1" customWidth="1"/>
    <col min="2823" max="2823" width="22.7109375" style="247" customWidth="1"/>
    <col min="2824" max="2824" width="22" style="247" customWidth="1"/>
    <col min="2825" max="2825" width="22.7109375" style="247" customWidth="1"/>
    <col min="2826" max="2831" width="21.28515625" style="247" bestFit="1" customWidth="1"/>
    <col min="2832" max="2832" width="19.5703125" style="247" customWidth="1"/>
    <col min="2833" max="2833" width="21.28515625" style="247" bestFit="1" customWidth="1"/>
    <col min="2834" max="2834" width="22.7109375" style="247" customWidth="1"/>
    <col min="2835" max="2835" width="22" style="247" customWidth="1"/>
    <col min="2836" max="2836" width="23.42578125" style="247" bestFit="1" customWidth="1"/>
    <col min="2837" max="2839" width="9.28515625" style="247"/>
    <col min="2840" max="2840" width="11.28515625" style="247" customWidth="1"/>
    <col min="2841" max="2841" width="10.28515625" style="247" customWidth="1"/>
    <col min="2842" max="3049" width="9.28515625" style="247"/>
    <col min="3050" max="3050" width="2.7109375" style="247" customWidth="1"/>
    <col min="3051" max="3051" width="13.28515625" style="247" customWidth="1"/>
    <col min="3052" max="3052" width="60.28515625" style="247" customWidth="1"/>
    <col min="3053" max="3057" width="10.7109375" style="247" bestFit="1" customWidth="1"/>
    <col min="3058" max="3058" width="11.7109375" style="247" bestFit="1" customWidth="1"/>
    <col min="3059" max="3059" width="14.28515625" style="247" bestFit="1" customWidth="1"/>
    <col min="3060" max="3060" width="17.42578125" style="247" bestFit="1" customWidth="1"/>
    <col min="3061" max="3063" width="17.5703125" style="247" bestFit="1" customWidth="1"/>
    <col min="3064" max="3070" width="21" style="247" bestFit="1" customWidth="1"/>
    <col min="3071" max="3078" width="21.28515625" style="247" bestFit="1" customWidth="1"/>
    <col min="3079" max="3079" width="22.7109375" style="247" customWidth="1"/>
    <col min="3080" max="3080" width="22" style="247" customWidth="1"/>
    <col min="3081" max="3081" width="22.7109375" style="247" customWidth="1"/>
    <col min="3082" max="3087" width="21.28515625" style="247" bestFit="1" customWidth="1"/>
    <col min="3088" max="3088" width="19.5703125" style="247" customWidth="1"/>
    <col min="3089" max="3089" width="21.28515625" style="247" bestFit="1" customWidth="1"/>
    <col min="3090" max="3090" width="22.7109375" style="247" customWidth="1"/>
    <col min="3091" max="3091" width="22" style="247" customWidth="1"/>
    <col min="3092" max="3092" width="23.42578125" style="247" bestFit="1" customWidth="1"/>
    <col min="3093" max="3095" width="9.28515625" style="247"/>
    <col min="3096" max="3096" width="11.28515625" style="247" customWidth="1"/>
    <col min="3097" max="3097" width="10.28515625" style="247" customWidth="1"/>
    <col min="3098" max="3305" width="9.28515625" style="247"/>
    <col min="3306" max="3306" width="2.7109375" style="247" customWidth="1"/>
    <col min="3307" max="3307" width="13.28515625" style="247" customWidth="1"/>
    <col min="3308" max="3308" width="60.28515625" style="247" customWidth="1"/>
    <col min="3309" max="3313" width="10.7109375" style="247" bestFit="1" customWidth="1"/>
    <col min="3314" max="3314" width="11.7109375" style="247" bestFit="1" customWidth="1"/>
    <col min="3315" max="3315" width="14.28515625" style="247" bestFit="1" customWidth="1"/>
    <col min="3316" max="3316" width="17.42578125" style="247" bestFit="1" customWidth="1"/>
    <col min="3317" max="3319" width="17.5703125" style="247" bestFit="1" customWidth="1"/>
    <col min="3320" max="3326" width="21" style="247" bestFit="1" customWidth="1"/>
    <col min="3327" max="3334" width="21.28515625" style="247" bestFit="1" customWidth="1"/>
    <col min="3335" max="3335" width="22.7109375" style="247" customWidth="1"/>
    <col min="3336" max="3336" width="22" style="247" customWidth="1"/>
    <col min="3337" max="3337" width="22.7109375" style="247" customWidth="1"/>
    <col min="3338" max="3343" width="21.28515625" style="247" bestFit="1" customWidth="1"/>
    <col min="3344" max="3344" width="19.5703125" style="247" customWidth="1"/>
    <col min="3345" max="3345" width="21.28515625" style="247" bestFit="1" customWidth="1"/>
    <col min="3346" max="3346" width="22.7109375" style="247" customWidth="1"/>
    <col min="3347" max="3347" width="22" style="247" customWidth="1"/>
    <col min="3348" max="3348" width="23.42578125" style="247" bestFit="1" customWidth="1"/>
    <col min="3349" max="3351" width="9.28515625" style="247"/>
    <col min="3352" max="3352" width="11.28515625" style="247" customWidth="1"/>
    <col min="3353" max="3353" width="10.28515625" style="247" customWidth="1"/>
    <col min="3354" max="3561" width="9.28515625" style="247"/>
    <col min="3562" max="3562" width="2.7109375" style="247" customWidth="1"/>
    <col min="3563" max="3563" width="13.28515625" style="247" customWidth="1"/>
    <col min="3564" max="3564" width="60.28515625" style="247" customWidth="1"/>
    <col min="3565" max="3569" width="10.7109375" style="247" bestFit="1" customWidth="1"/>
    <col min="3570" max="3570" width="11.7109375" style="247" bestFit="1" customWidth="1"/>
    <col min="3571" max="3571" width="14.28515625" style="247" bestFit="1" customWidth="1"/>
    <col min="3572" max="3572" width="17.42578125" style="247" bestFit="1" customWidth="1"/>
    <col min="3573" max="3575" width="17.5703125" style="247" bestFit="1" customWidth="1"/>
    <col min="3576" max="3582" width="21" style="247" bestFit="1" customWidth="1"/>
    <col min="3583" max="3590" width="21.28515625" style="247" bestFit="1" customWidth="1"/>
    <col min="3591" max="3591" width="22.7109375" style="247" customWidth="1"/>
    <col min="3592" max="3592" width="22" style="247" customWidth="1"/>
    <col min="3593" max="3593" width="22.7109375" style="247" customWidth="1"/>
    <col min="3594" max="3599" width="21.28515625" style="247" bestFit="1" customWidth="1"/>
    <col min="3600" max="3600" width="19.5703125" style="247" customWidth="1"/>
    <col min="3601" max="3601" width="21.28515625" style="247" bestFit="1" customWidth="1"/>
    <col min="3602" max="3602" width="22.7109375" style="247" customWidth="1"/>
    <col min="3603" max="3603" width="22" style="247" customWidth="1"/>
    <col min="3604" max="3604" width="23.42578125" style="247" bestFit="1" customWidth="1"/>
    <col min="3605" max="3607" width="9.28515625" style="247"/>
    <col min="3608" max="3608" width="11.28515625" style="247" customWidth="1"/>
    <col min="3609" max="3609" width="10.28515625" style="247" customWidth="1"/>
    <col min="3610" max="3817" width="9.28515625" style="247"/>
    <col min="3818" max="3818" width="2.7109375" style="247" customWidth="1"/>
    <col min="3819" max="3819" width="13.28515625" style="247" customWidth="1"/>
    <col min="3820" max="3820" width="60.28515625" style="247" customWidth="1"/>
    <col min="3821" max="3825" width="10.7109375" style="247" bestFit="1" customWidth="1"/>
    <col min="3826" max="3826" width="11.7109375" style="247" bestFit="1" customWidth="1"/>
    <col min="3827" max="3827" width="14.28515625" style="247" bestFit="1" customWidth="1"/>
    <col min="3828" max="3828" width="17.42578125" style="247" bestFit="1" customWidth="1"/>
    <col min="3829" max="3831" width="17.5703125" style="247" bestFit="1" customWidth="1"/>
    <col min="3832" max="3838" width="21" style="247" bestFit="1" customWidth="1"/>
    <col min="3839" max="3846" width="21.28515625" style="247" bestFit="1" customWidth="1"/>
    <col min="3847" max="3847" width="22.7109375" style="247" customWidth="1"/>
    <col min="3848" max="3848" width="22" style="247" customWidth="1"/>
    <col min="3849" max="3849" width="22.7109375" style="247" customWidth="1"/>
    <col min="3850" max="3855" width="21.28515625" style="247" bestFit="1" customWidth="1"/>
    <col min="3856" max="3856" width="19.5703125" style="247" customWidth="1"/>
    <col min="3857" max="3857" width="21.28515625" style="247" bestFit="1" customWidth="1"/>
    <col min="3858" max="3858" width="22.7109375" style="247" customWidth="1"/>
    <col min="3859" max="3859" width="22" style="247" customWidth="1"/>
    <col min="3860" max="3860" width="23.42578125" style="247" bestFit="1" customWidth="1"/>
    <col min="3861" max="3863" width="9.28515625" style="247"/>
    <col min="3864" max="3864" width="11.28515625" style="247" customWidth="1"/>
    <col min="3865" max="3865" width="10.28515625" style="247" customWidth="1"/>
    <col min="3866" max="4073" width="9.28515625" style="247"/>
    <col min="4074" max="4074" width="2.7109375" style="247" customWidth="1"/>
    <col min="4075" max="4075" width="13.28515625" style="247" customWidth="1"/>
    <col min="4076" max="4076" width="60.28515625" style="247" customWidth="1"/>
    <col min="4077" max="4081" width="10.7109375" style="247" bestFit="1" customWidth="1"/>
    <col min="4082" max="4082" width="11.7109375" style="247" bestFit="1" customWidth="1"/>
    <col min="4083" max="4083" width="14.28515625" style="247" bestFit="1" customWidth="1"/>
    <col min="4084" max="4084" width="17.42578125" style="247" bestFit="1" customWidth="1"/>
    <col min="4085" max="4087" width="17.5703125" style="247" bestFit="1" customWidth="1"/>
    <col min="4088" max="4094" width="21" style="247" bestFit="1" customWidth="1"/>
    <col min="4095" max="4102" width="21.28515625" style="247" bestFit="1" customWidth="1"/>
    <col min="4103" max="4103" width="22.7109375" style="247" customWidth="1"/>
    <col min="4104" max="4104" width="22" style="247" customWidth="1"/>
    <col min="4105" max="4105" width="22.7109375" style="247" customWidth="1"/>
    <col min="4106" max="4111" width="21.28515625" style="247" bestFit="1" customWidth="1"/>
    <col min="4112" max="4112" width="19.5703125" style="247" customWidth="1"/>
    <col min="4113" max="4113" width="21.28515625" style="247" bestFit="1" customWidth="1"/>
    <col min="4114" max="4114" width="22.7109375" style="247" customWidth="1"/>
    <col min="4115" max="4115" width="22" style="247" customWidth="1"/>
    <col min="4116" max="4116" width="23.42578125" style="247" bestFit="1" customWidth="1"/>
    <col min="4117" max="4119" width="9.28515625" style="247"/>
    <col min="4120" max="4120" width="11.28515625" style="247" customWidth="1"/>
    <col min="4121" max="4121" width="10.28515625" style="247" customWidth="1"/>
    <col min="4122" max="4329" width="9.28515625" style="247"/>
    <col min="4330" max="4330" width="2.7109375" style="247" customWidth="1"/>
    <col min="4331" max="4331" width="13.28515625" style="247" customWidth="1"/>
    <col min="4332" max="4332" width="60.28515625" style="247" customWidth="1"/>
    <col min="4333" max="4337" width="10.7109375" style="247" bestFit="1" customWidth="1"/>
    <col min="4338" max="4338" width="11.7109375" style="247" bestFit="1" customWidth="1"/>
    <col min="4339" max="4339" width="14.28515625" style="247" bestFit="1" customWidth="1"/>
    <col min="4340" max="4340" width="17.42578125" style="247" bestFit="1" customWidth="1"/>
    <col min="4341" max="4343" width="17.5703125" style="247" bestFit="1" customWidth="1"/>
    <col min="4344" max="4350" width="21" style="247" bestFit="1" customWidth="1"/>
    <col min="4351" max="4358" width="21.28515625" style="247" bestFit="1" customWidth="1"/>
    <col min="4359" max="4359" width="22.7109375" style="247" customWidth="1"/>
    <col min="4360" max="4360" width="22" style="247" customWidth="1"/>
    <col min="4361" max="4361" width="22.7109375" style="247" customWidth="1"/>
    <col min="4362" max="4367" width="21.28515625" style="247" bestFit="1" customWidth="1"/>
    <col min="4368" max="4368" width="19.5703125" style="247" customWidth="1"/>
    <col min="4369" max="4369" width="21.28515625" style="247" bestFit="1" customWidth="1"/>
    <col min="4370" max="4370" width="22.7109375" style="247" customWidth="1"/>
    <col min="4371" max="4371" width="22" style="247" customWidth="1"/>
    <col min="4372" max="4372" width="23.42578125" style="247" bestFit="1" customWidth="1"/>
    <col min="4373" max="4375" width="9.28515625" style="247"/>
    <col min="4376" max="4376" width="11.28515625" style="247" customWidth="1"/>
    <col min="4377" max="4377" width="10.28515625" style="247" customWidth="1"/>
    <col min="4378" max="4585" width="9.28515625" style="247"/>
    <col min="4586" max="4586" width="2.7109375" style="247" customWidth="1"/>
    <col min="4587" max="4587" width="13.28515625" style="247" customWidth="1"/>
    <col min="4588" max="4588" width="60.28515625" style="247" customWidth="1"/>
    <col min="4589" max="4593" width="10.7109375" style="247" bestFit="1" customWidth="1"/>
    <col min="4594" max="4594" width="11.7109375" style="247" bestFit="1" customWidth="1"/>
    <col min="4595" max="4595" width="14.28515625" style="247" bestFit="1" customWidth="1"/>
    <col min="4596" max="4596" width="17.42578125" style="247" bestFit="1" customWidth="1"/>
    <col min="4597" max="4599" width="17.5703125" style="247" bestFit="1" customWidth="1"/>
    <col min="4600" max="4606" width="21" style="247" bestFit="1" customWidth="1"/>
    <col min="4607" max="4614" width="21.28515625" style="247" bestFit="1" customWidth="1"/>
    <col min="4615" max="4615" width="22.7109375" style="247" customWidth="1"/>
    <col min="4616" max="4616" width="22" style="247" customWidth="1"/>
    <col min="4617" max="4617" width="22.7109375" style="247" customWidth="1"/>
    <col min="4618" max="4623" width="21.28515625" style="247" bestFit="1" customWidth="1"/>
    <col min="4624" max="4624" width="19.5703125" style="247" customWidth="1"/>
    <col min="4625" max="4625" width="21.28515625" style="247" bestFit="1" customWidth="1"/>
    <col min="4626" max="4626" width="22.7109375" style="247" customWidth="1"/>
    <col min="4627" max="4627" width="22" style="247" customWidth="1"/>
    <col min="4628" max="4628" width="23.42578125" style="247" bestFit="1" customWidth="1"/>
    <col min="4629" max="4631" width="9.28515625" style="247"/>
    <col min="4632" max="4632" width="11.28515625" style="247" customWidth="1"/>
    <col min="4633" max="4633" width="10.28515625" style="247" customWidth="1"/>
    <col min="4634" max="4841" width="9.28515625" style="247"/>
    <col min="4842" max="4842" width="2.7109375" style="247" customWidth="1"/>
    <col min="4843" max="4843" width="13.28515625" style="247" customWidth="1"/>
    <col min="4844" max="4844" width="60.28515625" style="247" customWidth="1"/>
    <col min="4845" max="4849" width="10.7109375" style="247" bestFit="1" customWidth="1"/>
    <col min="4850" max="4850" width="11.7109375" style="247" bestFit="1" customWidth="1"/>
    <col min="4851" max="4851" width="14.28515625" style="247" bestFit="1" customWidth="1"/>
    <col min="4852" max="4852" width="17.42578125" style="247" bestFit="1" customWidth="1"/>
    <col min="4853" max="4855" width="17.5703125" style="247" bestFit="1" customWidth="1"/>
    <col min="4856" max="4862" width="21" style="247" bestFit="1" customWidth="1"/>
    <col min="4863" max="4870" width="21.28515625" style="247" bestFit="1" customWidth="1"/>
    <col min="4871" max="4871" width="22.7109375" style="247" customWidth="1"/>
    <col min="4872" max="4872" width="22" style="247" customWidth="1"/>
    <col min="4873" max="4873" width="22.7109375" style="247" customWidth="1"/>
    <col min="4874" max="4879" width="21.28515625" style="247" bestFit="1" customWidth="1"/>
    <col min="4880" max="4880" width="19.5703125" style="247" customWidth="1"/>
    <col min="4881" max="4881" width="21.28515625" style="247" bestFit="1" customWidth="1"/>
    <col min="4882" max="4882" width="22.7109375" style="247" customWidth="1"/>
    <col min="4883" max="4883" width="22" style="247" customWidth="1"/>
    <col min="4884" max="4884" width="23.42578125" style="247" bestFit="1" customWidth="1"/>
    <col min="4885" max="4887" width="9.28515625" style="247"/>
    <col min="4888" max="4888" width="11.28515625" style="247" customWidth="1"/>
    <col min="4889" max="4889" width="10.28515625" style="247" customWidth="1"/>
    <col min="4890" max="5097" width="9.28515625" style="247"/>
    <col min="5098" max="5098" width="2.7109375" style="247" customWidth="1"/>
    <col min="5099" max="5099" width="13.28515625" style="247" customWidth="1"/>
    <col min="5100" max="5100" width="60.28515625" style="247" customWidth="1"/>
    <col min="5101" max="5105" width="10.7109375" style="247" bestFit="1" customWidth="1"/>
    <col min="5106" max="5106" width="11.7109375" style="247" bestFit="1" customWidth="1"/>
    <col min="5107" max="5107" width="14.28515625" style="247" bestFit="1" customWidth="1"/>
    <col min="5108" max="5108" width="17.42578125" style="247" bestFit="1" customWidth="1"/>
    <col min="5109" max="5111" width="17.5703125" style="247" bestFit="1" customWidth="1"/>
    <col min="5112" max="5118" width="21" style="247" bestFit="1" customWidth="1"/>
    <col min="5119" max="5126" width="21.28515625" style="247" bestFit="1" customWidth="1"/>
    <col min="5127" max="5127" width="22.7109375" style="247" customWidth="1"/>
    <col min="5128" max="5128" width="22" style="247" customWidth="1"/>
    <col min="5129" max="5129" width="22.7109375" style="247" customWidth="1"/>
    <col min="5130" max="5135" width="21.28515625" style="247" bestFit="1" customWidth="1"/>
    <col min="5136" max="5136" width="19.5703125" style="247" customWidth="1"/>
    <col min="5137" max="5137" width="21.28515625" style="247" bestFit="1" customWidth="1"/>
    <col min="5138" max="5138" width="22.7109375" style="247" customWidth="1"/>
    <col min="5139" max="5139" width="22" style="247" customWidth="1"/>
    <col min="5140" max="5140" width="23.42578125" style="247" bestFit="1" customWidth="1"/>
    <col min="5141" max="5143" width="9.28515625" style="247"/>
    <col min="5144" max="5144" width="11.28515625" style="247" customWidth="1"/>
    <col min="5145" max="5145" width="10.28515625" style="247" customWidth="1"/>
    <col min="5146" max="5353" width="9.28515625" style="247"/>
    <col min="5354" max="5354" width="2.7109375" style="247" customWidth="1"/>
    <col min="5355" max="5355" width="13.28515625" style="247" customWidth="1"/>
    <col min="5356" max="5356" width="60.28515625" style="247" customWidth="1"/>
    <col min="5357" max="5361" width="10.7109375" style="247" bestFit="1" customWidth="1"/>
    <col min="5362" max="5362" width="11.7109375" style="247" bestFit="1" customWidth="1"/>
    <col min="5363" max="5363" width="14.28515625" style="247" bestFit="1" customWidth="1"/>
    <col min="5364" max="5364" width="17.42578125" style="247" bestFit="1" customWidth="1"/>
    <col min="5365" max="5367" width="17.5703125" style="247" bestFit="1" customWidth="1"/>
    <col min="5368" max="5374" width="21" style="247" bestFit="1" customWidth="1"/>
    <col min="5375" max="5382" width="21.28515625" style="247" bestFit="1" customWidth="1"/>
    <col min="5383" max="5383" width="22.7109375" style="247" customWidth="1"/>
    <col min="5384" max="5384" width="22" style="247" customWidth="1"/>
    <col min="5385" max="5385" width="22.7109375" style="247" customWidth="1"/>
    <col min="5386" max="5391" width="21.28515625" style="247" bestFit="1" customWidth="1"/>
    <col min="5392" max="5392" width="19.5703125" style="247" customWidth="1"/>
    <col min="5393" max="5393" width="21.28515625" style="247" bestFit="1" customWidth="1"/>
    <col min="5394" max="5394" width="22.7109375" style="247" customWidth="1"/>
    <col min="5395" max="5395" width="22" style="247" customWidth="1"/>
    <col min="5396" max="5396" width="23.42578125" style="247" bestFit="1" customWidth="1"/>
    <col min="5397" max="5399" width="9.28515625" style="247"/>
    <col min="5400" max="5400" width="11.28515625" style="247" customWidth="1"/>
    <col min="5401" max="5401" width="10.28515625" style="247" customWidth="1"/>
    <col min="5402" max="5609" width="9.28515625" style="247"/>
    <col min="5610" max="5610" width="2.7109375" style="247" customWidth="1"/>
    <col min="5611" max="5611" width="13.28515625" style="247" customWidth="1"/>
    <col min="5612" max="5612" width="60.28515625" style="247" customWidth="1"/>
    <col min="5613" max="5617" width="10.7109375" style="247" bestFit="1" customWidth="1"/>
    <col min="5618" max="5618" width="11.7109375" style="247" bestFit="1" customWidth="1"/>
    <col min="5619" max="5619" width="14.28515625" style="247" bestFit="1" customWidth="1"/>
    <col min="5620" max="5620" width="17.42578125" style="247" bestFit="1" customWidth="1"/>
    <col min="5621" max="5623" width="17.5703125" style="247" bestFit="1" customWidth="1"/>
    <col min="5624" max="5630" width="21" style="247" bestFit="1" customWidth="1"/>
    <col min="5631" max="5638" width="21.28515625" style="247" bestFit="1" customWidth="1"/>
    <col min="5639" max="5639" width="22.7109375" style="247" customWidth="1"/>
    <col min="5640" max="5640" width="22" style="247" customWidth="1"/>
    <col min="5641" max="5641" width="22.7109375" style="247" customWidth="1"/>
    <col min="5642" max="5647" width="21.28515625" style="247" bestFit="1" customWidth="1"/>
    <col min="5648" max="5648" width="19.5703125" style="247" customWidth="1"/>
    <col min="5649" max="5649" width="21.28515625" style="247" bestFit="1" customWidth="1"/>
    <col min="5650" max="5650" width="22.7109375" style="247" customWidth="1"/>
    <col min="5651" max="5651" width="22" style="247" customWidth="1"/>
    <col min="5652" max="5652" width="23.42578125" style="247" bestFit="1" customWidth="1"/>
    <col min="5653" max="5655" width="9.28515625" style="247"/>
    <col min="5656" max="5656" width="11.28515625" style="247" customWidth="1"/>
    <col min="5657" max="5657" width="10.28515625" style="247" customWidth="1"/>
    <col min="5658" max="5865" width="9.28515625" style="247"/>
    <col min="5866" max="5866" width="2.7109375" style="247" customWidth="1"/>
    <col min="5867" max="5867" width="13.28515625" style="247" customWidth="1"/>
    <col min="5868" max="5868" width="60.28515625" style="247" customWidth="1"/>
    <col min="5869" max="5873" width="10.7109375" style="247" bestFit="1" customWidth="1"/>
    <col min="5874" max="5874" width="11.7109375" style="247" bestFit="1" customWidth="1"/>
    <col min="5875" max="5875" width="14.28515625" style="247" bestFit="1" customWidth="1"/>
    <col min="5876" max="5876" width="17.42578125" style="247" bestFit="1" customWidth="1"/>
    <col min="5877" max="5879" width="17.5703125" style="247" bestFit="1" customWidth="1"/>
    <col min="5880" max="5886" width="21" style="247" bestFit="1" customWidth="1"/>
    <col min="5887" max="5894" width="21.28515625" style="247" bestFit="1" customWidth="1"/>
    <col min="5895" max="5895" width="22.7109375" style="247" customWidth="1"/>
    <col min="5896" max="5896" width="22" style="247" customWidth="1"/>
    <col min="5897" max="5897" width="22.7109375" style="247" customWidth="1"/>
    <col min="5898" max="5903" width="21.28515625" style="247" bestFit="1" customWidth="1"/>
    <col min="5904" max="5904" width="19.5703125" style="247" customWidth="1"/>
    <col min="5905" max="5905" width="21.28515625" style="247" bestFit="1" customWidth="1"/>
    <col min="5906" max="5906" width="22.7109375" style="247" customWidth="1"/>
    <col min="5907" max="5907" width="22" style="247" customWidth="1"/>
    <col min="5908" max="5908" width="23.42578125" style="247" bestFit="1" customWidth="1"/>
    <col min="5909" max="5911" width="9.28515625" style="247"/>
    <col min="5912" max="5912" width="11.28515625" style="247" customWidth="1"/>
    <col min="5913" max="5913" width="10.28515625" style="247" customWidth="1"/>
    <col min="5914" max="6121" width="9.28515625" style="247"/>
    <col min="6122" max="6122" width="2.7109375" style="247" customWidth="1"/>
    <col min="6123" max="6123" width="13.28515625" style="247" customWidth="1"/>
    <col min="6124" max="6124" width="60.28515625" style="247" customWidth="1"/>
    <col min="6125" max="6129" width="10.7109375" style="247" bestFit="1" customWidth="1"/>
    <col min="6130" max="6130" width="11.7109375" style="247" bestFit="1" customWidth="1"/>
    <col min="6131" max="6131" width="14.28515625" style="247" bestFit="1" customWidth="1"/>
    <col min="6132" max="6132" width="17.42578125" style="247" bestFit="1" customWidth="1"/>
    <col min="6133" max="6135" width="17.5703125" style="247" bestFit="1" customWidth="1"/>
    <col min="6136" max="6142" width="21" style="247" bestFit="1" customWidth="1"/>
    <col min="6143" max="6150" width="21.28515625" style="247" bestFit="1" customWidth="1"/>
    <col min="6151" max="6151" width="22.7109375" style="247" customWidth="1"/>
    <col min="6152" max="6152" width="22" style="247" customWidth="1"/>
    <col min="6153" max="6153" width="22.7109375" style="247" customWidth="1"/>
    <col min="6154" max="6159" width="21.28515625" style="247" bestFit="1" customWidth="1"/>
    <col min="6160" max="6160" width="19.5703125" style="247" customWidth="1"/>
    <col min="6161" max="6161" width="21.28515625" style="247" bestFit="1" customWidth="1"/>
    <col min="6162" max="6162" width="22.7109375" style="247" customWidth="1"/>
    <col min="6163" max="6163" width="22" style="247" customWidth="1"/>
    <col min="6164" max="6164" width="23.42578125" style="247" bestFit="1" customWidth="1"/>
    <col min="6165" max="6167" width="9.28515625" style="247"/>
    <col min="6168" max="6168" width="11.28515625" style="247" customWidth="1"/>
    <col min="6169" max="6169" width="10.28515625" style="247" customWidth="1"/>
    <col min="6170" max="6377" width="9.28515625" style="247"/>
    <col min="6378" max="6378" width="2.7109375" style="247" customWidth="1"/>
    <col min="6379" max="6379" width="13.28515625" style="247" customWidth="1"/>
    <col min="6380" max="6380" width="60.28515625" style="247" customWidth="1"/>
    <col min="6381" max="6385" width="10.7109375" style="247" bestFit="1" customWidth="1"/>
    <col min="6386" max="6386" width="11.7109375" style="247" bestFit="1" customWidth="1"/>
    <col min="6387" max="6387" width="14.28515625" style="247" bestFit="1" customWidth="1"/>
    <col min="6388" max="6388" width="17.42578125" style="247" bestFit="1" customWidth="1"/>
    <col min="6389" max="6391" width="17.5703125" style="247" bestFit="1" customWidth="1"/>
    <col min="6392" max="6398" width="21" style="247" bestFit="1" customWidth="1"/>
    <col min="6399" max="6406" width="21.28515625" style="247" bestFit="1" customWidth="1"/>
    <col min="6407" max="6407" width="22.7109375" style="247" customWidth="1"/>
    <col min="6408" max="6408" width="22" style="247" customWidth="1"/>
    <col min="6409" max="6409" width="22.7109375" style="247" customWidth="1"/>
    <col min="6410" max="6415" width="21.28515625" style="247" bestFit="1" customWidth="1"/>
    <col min="6416" max="6416" width="19.5703125" style="247" customWidth="1"/>
    <col min="6417" max="6417" width="21.28515625" style="247" bestFit="1" customWidth="1"/>
    <col min="6418" max="6418" width="22.7109375" style="247" customWidth="1"/>
    <col min="6419" max="6419" width="22" style="247" customWidth="1"/>
    <col min="6420" max="6420" width="23.42578125" style="247" bestFit="1" customWidth="1"/>
    <col min="6421" max="6423" width="9.28515625" style="247"/>
    <col min="6424" max="6424" width="11.28515625" style="247" customWidth="1"/>
    <col min="6425" max="6425" width="10.28515625" style="247" customWidth="1"/>
    <col min="6426" max="6633" width="9.28515625" style="247"/>
    <col min="6634" max="6634" width="2.7109375" style="247" customWidth="1"/>
    <col min="6635" max="6635" width="13.28515625" style="247" customWidth="1"/>
    <col min="6636" max="6636" width="60.28515625" style="247" customWidth="1"/>
    <col min="6637" max="6641" width="10.7109375" style="247" bestFit="1" customWidth="1"/>
    <col min="6642" max="6642" width="11.7109375" style="247" bestFit="1" customWidth="1"/>
    <col min="6643" max="6643" width="14.28515625" style="247" bestFit="1" customWidth="1"/>
    <col min="6644" max="6644" width="17.42578125" style="247" bestFit="1" customWidth="1"/>
    <col min="6645" max="6647" width="17.5703125" style="247" bestFit="1" customWidth="1"/>
    <col min="6648" max="6654" width="21" style="247" bestFit="1" customWidth="1"/>
    <col min="6655" max="6662" width="21.28515625" style="247" bestFit="1" customWidth="1"/>
    <col min="6663" max="6663" width="22.7109375" style="247" customWidth="1"/>
    <col min="6664" max="6664" width="22" style="247" customWidth="1"/>
    <col min="6665" max="6665" width="22.7109375" style="247" customWidth="1"/>
    <col min="6666" max="6671" width="21.28515625" style="247" bestFit="1" customWidth="1"/>
    <col min="6672" max="6672" width="19.5703125" style="247" customWidth="1"/>
    <col min="6673" max="6673" width="21.28515625" style="247" bestFit="1" customWidth="1"/>
    <col min="6674" max="6674" width="22.7109375" style="247" customWidth="1"/>
    <col min="6675" max="6675" width="22" style="247" customWidth="1"/>
    <col min="6676" max="6676" width="23.42578125" style="247" bestFit="1" customWidth="1"/>
    <col min="6677" max="6679" width="9.28515625" style="247"/>
    <col min="6680" max="6680" width="11.28515625" style="247" customWidth="1"/>
    <col min="6681" max="6681" width="10.28515625" style="247" customWidth="1"/>
    <col min="6682" max="6889" width="9.28515625" style="247"/>
    <col min="6890" max="6890" width="2.7109375" style="247" customWidth="1"/>
    <col min="6891" max="6891" width="13.28515625" style="247" customWidth="1"/>
    <col min="6892" max="6892" width="60.28515625" style="247" customWidth="1"/>
    <col min="6893" max="6897" width="10.7109375" style="247" bestFit="1" customWidth="1"/>
    <col min="6898" max="6898" width="11.7109375" style="247" bestFit="1" customWidth="1"/>
    <col min="6899" max="6899" width="14.28515625" style="247" bestFit="1" customWidth="1"/>
    <col min="6900" max="6900" width="17.42578125" style="247" bestFit="1" customWidth="1"/>
    <col min="6901" max="6903" width="17.5703125" style="247" bestFit="1" customWidth="1"/>
    <col min="6904" max="6910" width="21" style="247" bestFit="1" customWidth="1"/>
    <col min="6911" max="6918" width="21.28515625" style="247" bestFit="1" customWidth="1"/>
    <col min="6919" max="6919" width="22.7109375" style="247" customWidth="1"/>
    <col min="6920" max="6920" width="22" style="247" customWidth="1"/>
    <col min="6921" max="6921" width="22.7109375" style="247" customWidth="1"/>
    <col min="6922" max="6927" width="21.28515625" style="247" bestFit="1" customWidth="1"/>
    <col min="6928" max="6928" width="19.5703125" style="247" customWidth="1"/>
    <col min="6929" max="6929" width="21.28515625" style="247" bestFit="1" customWidth="1"/>
    <col min="6930" max="6930" width="22.7109375" style="247" customWidth="1"/>
    <col min="6931" max="6931" width="22" style="247" customWidth="1"/>
    <col min="6932" max="6932" width="23.42578125" style="247" bestFit="1" customWidth="1"/>
    <col min="6933" max="6935" width="9.28515625" style="247"/>
    <col min="6936" max="6936" width="11.28515625" style="247" customWidth="1"/>
    <col min="6937" max="6937" width="10.28515625" style="247" customWidth="1"/>
    <col min="6938" max="7145" width="9.28515625" style="247"/>
    <col min="7146" max="7146" width="2.7109375" style="247" customWidth="1"/>
    <col min="7147" max="7147" width="13.28515625" style="247" customWidth="1"/>
    <col min="7148" max="7148" width="60.28515625" style="247" customWidth="1"/>
    <col min="7149" max="7153" width="10.7109375" style="247" bestFit="1" customWidth="1"/>
    <col min="7154" max="7154" width="11.7109375" style="247" bestFit="1" customWidth="1"/>
    <col min="7155" max="7155" width="14.28515625" style="247" bestFit="1" customWidth="1"/>
    <col min="7156" max="7156" width="17.42578125" style="247" bestFit="1" customWidth="1"/>
    <col min="7157" max="7159" width="17.5703125" style="247" bestFit="1" customWidth="1"/>
    <col min="7160" max="7166" width="21" style="247" bestFit="1" customWidth="1"/>
    <col min="7167" max="7174" width="21.28515625" style="247" bestFit="1" customWidth="1"/>
    <col min="7175" max="7175" width="22.7109375" style="247" customWidth="1"/>
    <col min="7176" max="7176" width="22" style="247" customWidth="1"/>
    <col min="7177" max="7177" width="22.7109375" style="247" customWidth="1"/>
    <col min="7178" max="7183" width="21.28515625" style="247" bestFit="1" customWidth="1"/>
    <col min="7184" max="7184" width="19.5703125" style="247" customWidth="1"/>
    <col min="7185" max="7185" width="21.28515625" style="247" bestFit="1" customWidth="1"/>
    <col min="7186" max="7186" width="22.7109375" style="247" customWidth="1"/>
    <col min="7187" max="7187" width="22" style="247" customWidth="1"/>
    <col min="7188" max="7188" width="23.42578125" style="247" bestFit="1" customWidth="1"/>
    <col min="7189" max="7191" width="9.28515625" style="247"/>
    <col min="7192" max="7192" width="11.28515625" style="247" customWidth="1"/>
    <col min="7193" max="7193" width="10.28515625" style="247" customWidth="1"/>
    <col min="7194" max="7401" width="9.28515625" style="247"/>
    <col min="7402" max="7402" width="2.7109375" style="247" customWidth="1"/>
    <col min="7403" max="7403" width="13.28515625" style="247" customWidth="1"/>
    <col min="7404" max="7404" width="60.28515625" style="247" customWidth="1"/>
    <col min="7405" max="7409" width="10.7109375" style="247" bestFit="1" customWidth="1"/>
    <col min="7410" max="7410" width="11.7109375" style="247" bestFit="1" customWidth="1"/>
    <col min="7411" max="7411" width="14.28515625" style="247" bestFit="1" customWidth="1"/>
    <col min="7412" max="7412" width="17.42578125" style="247" bestFit="1" customWidth="1"/>
    <col min="7413" max="7415" width="17.5703125" style="247" bestFit="1" customWidth="1"/>
    <col min="7416" max="7422" width="21" style="247" bestFit="1" customWidth="1"/>
    <col min="7423" max="7430" width="21.28515625" style="247" bestFit="1" customWidth="1"/>
    <col min="7431" max="7431" width="22.7109375" style="247" customWidth="1"/>
    <col min="7432" max="7432" width="22" style="247" customWidth="1"/>
    <col min="7433" max="7433" width="22.7109375" style="247" customWidth="1"/>
    <col min="7434" max="7439" width="21.28515625" style="247" bestFit="1" customWidth="1"/>
    <col min="7440" max="7440" width="19.5703125" style="247" customWidth="1"/>
    <col min="7441" max="7441" width="21.28515625" style="247" bestFit="1" customWidth="1"/>
    <col min="7442" max="7442" width="22.7109375" style="247" customWidth="1"/>
    <col min="7443" max="7443" width="22" style="247" customWidth="1"/>
    <col min="7444" max="7444" width="23.42578125" style="247" bestFit="1" customWidth="1"/>
    <col min="7445" max="7447" width="9.28515625" style="247"/>
    <col min="7448" max="7448" width="11.28515625" style="247" customWidth="1"/>
    <col min="7449" max="7449" width="10.28515625" style="247" customWidth="1"/>
    <col min="7450" max="7657" width="9.28515625" style="247"/>
    <col min="7658" max="7658" width="2.7109375" style="247" customWidth="1"/>
    <col min="7659" max="7659" width="13.28515625" style="247" customWidth="1"/>
    <col min="7660" max="7660" width="60.28515625" style="247" customWidth="1"/>
    <col min="7661" max="7665" width="10.7109375" style="247" bestFit="1" customWidth="1"/>
    <col min="7666" max="7666" width="11.7109375" style="247" bestFit="1" customWidth="1"/>
    <col min="7667" max="7667" width="14.28515625" style="247" bestFit="1" customWidth="1"/>
    <col min="7668" max="7668" width="17.42578125" style="247" bestFit="1" customWidth="1"/>
    <col min="7669" max="7671" width="17.5703125" style="247" bestFit="1" customWidth="1"/>
    <col min="7672" max="7678" width="21" style="247" bestFit="1" customWidth="1"/>
    <col min="7679" max="7686" width="21.28515625" style="247" bestFit="1" customWidth="1"/>
    <col min="7687" max="7687" width="22.7109375" style="247" customWidth="1"/>
    <col min="7688" max="7688" width="22" style="247" customWidth="1"/>
    <col min="7689" max="7689" width="22.7109375" style="247" customWidth="1"/>
    <col min="7690" max="7695" width="21.28515625" style="247" bestFit="1" customWidth="1"/>
    <col min="7696" max="7696" width="19.5703125" style="247" customWidth="1"/>
    <col min="7697" max="7697" width="21.28515625" style="247" bestFit="1" customWidth="1"/>
    <col min="7698" max="7698" width="22.7109375" style="247" customWidth="1"/>
    <col min="7699" max="7699" width="22" style="247" customWidth="1"/>
    <col min="7700" max="7700" width="23.42578125" style="247" bestFit="1" customWidth="1"/>
    <col min="7701" max="7703" width="9.28515625" style="247"/>
    <col min="7704" max="7704" width="11.28515625" style="247" customWidth="1"/>
    <col min="7705" max="7705" width="10.28515625" style="247" customWidth="1"/>
    <col min="7706" max="7913" width="9.28515625" style="247"/>
    <col min="7914" max="7914" width="2.7109375" style="247" customWidth="1"/>
    <col min="7915" max="7915" width="13.28515625" style="247" customWidth="1"/>
    <col min="7916" max="7916" width="60.28515625" style="247" customWidth="1"/>
    <col min="7917" max="7921" width="10.7109375" style="247" bestFit="1" customWidth="1"/>
    <col min="7922" max="7922" width="11.7109375" style="247" bestFit="1" customWidth="1"/>
    <col min="7923" max="7923" width="14.28515625" style="247" bestFit="1" customWidth="1"/>
    <col min="7924" max="7924" width="17.42578125" style="247" bestFit="1" customWidth="1"/>
    <col min="7925" max="7927" width="17.5703125" style="247" bestFit="1" customWidth="1"/>
    <col min="7928" max="7934" width="21" style="247" bestFit="1" customWidth="1"/>
    <col min="7935" max="7942" width="21.28515625" style="247" bestFit="1" customWidth="1"/>
    <col min="7943" max="7943" width="22.7109375" style="247" customWidth="1"/>
    <col min="7944" max="7944" width="22" style="247" customWidth="1"/>
    <col min="7945" max="7945" width="22.7109375" style="247" customWidth="1"/>
    <col min="7946" max="7951" width="21.28515625" style="247" bestFit="1" customWidth="1"/>
    <col min="7952" max="7952" width="19.5703125" style="247" customWidth="1"/>
    <col min="7953" max="7953" width="21.28515625" style="247" bestFit="1" customWidth="1"/>
    <col min="7954" max="7954" width="22.7109375" style="247" customWidth="1"/>
    <col min="7955" max="7955" width="22" style="247" customWidth="1"/>
    <col min="7956" max="7956" width="23.42578125" style="247" bestFit="1" customWidth="1"/>
    <col min="7957" max="7959" width="9.28515625" style="247"/>
    <col min="7960" max="7960" width="11.28515625" style="247" customWidth="1"/>
    <col min="7961" max="7961" width="10.28515625" style="247" customWidth="1"/>
    <col min="7962" max="8169" width="9.28515625" style="247"/>
    <col min="8170" max="8170" width="2.7109375" style="247" customWidth="1"/>
    <col min="8171" max="8171" width="13.28515625" style="247" customWidth="1"/>
    <col min="8172" max="8172" width="60.28515625" style="247" customWidth="1"/>
    <col min="8173" max="8177" width="10.7109375" style="247" bestFit="1" customWidth="1"/>
    <col min="8178" max="8178" width="11.7109375" style="247" bestFit="1" customWidth="1"/>
    <col min="8179" max="8179" width="14.28515625" style="247" bestFit="1" customWidth="1"/>
    <col min="8180" max="8180" width="17.42578125" style="247" bestFit="1" customWidth="1"/>
    <col min="8181" max="8183" width="17.5703125" style="247" bestFit="1" customWidth="1"/>
    <col min="8184" max="8190" width="21" style="247" bestFit="1" customWidth="1"/>
    <col min="8191" max="8198" width="21.28515625" style="247" bestFit="1" customWidth="1"/>
    <col min="8199" max="8199" width="22.7109375" style="247" customWidth="1"/>
    <col min="8200" max="8200" width="22" style="247" customWidth="1"/>
    <col min="8201" max="8201" width="22.7109375" style="247" customWidth="1"/>
    <col min="8202" max="8207" width="21.28515625" style="247" bestFit="1" customWidth="1"/>
    <col min="8208" max="8208" width="19.5703125" style="247" customWidth="1"/>
    <col min="8209" max="8209" width="21.28515625" style="247" bestFit="1" customWidth="1"/>
    <col min="8210" max="8210" width="22.7109375" style="247" customWidth="1"/>
    <col min="8211" max="8211" width="22" style="247" customWidth="1"/>
    <col min="8212" max="8212" width="23.42578125" style="247" bestFit="1" customWidth="1"/>
    <col min="8213" max="8215" width="9.28515625" style="247"/>
    <col min="8216" max="8216" width="11.28515625" style="247" customWidth="1"/>
    <col min="8217" max="8217" width="10.28515625" style="247" customWidth="1"/>
    <col min="8218" max="8425" width="9.28515625" style="247"/>
    <col min="8426" max="8426" width="2.7109375" style="247" customWidth="1"/>
    <col min="8427" max="8427" width="13.28515625" style="247" customWidth="1"/>
    <col min="8428" max="8428" width="60.28515625" style="247" customWidth="1"/>
    <col min="8429" max="8433" width="10.7109375" style="247" bestFit="1" customWidth="1"/>
    <col min="8434" max="8434" width="11.7109375" style="247" bestFit="1" customWidth="1"/>
    <col min="8435" max="8435" width="14.28515625" style="247" bestFit="1" customWidth="1"/>
    <col min="8436" max="8436" width="17.42578125" style="247" bestFit="1" customWidth="1"/>
    <col min="8437" max="8439" width="17.5703125" style="247" bestFit="1" customWidth="1"/>
    <col min="8440" max="8446" width="21" style="247" bestFit="1" customWidth="1"/>
    <col min="8447" max="8454" width="21.28515625" style="247" bestFit="1" customWidth="1"/>
    <col min="8455" max="8455" width="22.7109375" style="247" customWidth="1"/>
    <col min="8456" max="8456" width="22" style="247" customWidth="1"/>
    <col min="8457" max="8457" width="22.7109375" style="247" customWidth="1"/>
    <col min="8458" max="8463" width="21.28515625" style="247" bestFit="1" customWidth="1"/>
    <col min="8464" max="8464" width="19.5703125" style="247" customWidth="1"/>
    <col min="8465" max="8465" width="21.28515625" style="247" bestFit="1" customWidth="1"/>
    <col min="8466" max="8466" width="22.7109375" style="247" customWidth="1"/>
    <col min="8467" max="8467" width="22" style="247" customWidth="1"/>
    <col min="8468" max="8468" width="23.42578125" style="247" bestFit="1" customWidth="1"/>
    <col min="8469" max="8471" width="9.28515625" style="247"/>
    <col min="8472" max="8472" width="11.28515625" style="247" customWidth="1"/>
    <col min="8473" max="8473" width="10.28515625" style="247" customWidth="1"/>
    <col min="8474" max="8681" width="9.28515625" style="247"/>
    <col min="8682" max="8682" width="2.7109375" style="247" customWidth="1"/>
    <col min="8683" max="8683" width="13.28515625" style="247" customWidth="1"/>
    <col min="8684" max="8684" width="60.28515625" style="247" customWidth="1"/>
    <col min="8685" max="8689" width="10.7109375" style="247" bestFit="1" customWidth="1"/>
    <col min="8690" max="8690" width="11.7109375" style="247" bestFit="1" customWidth="1"/>
    <col min="8691" max="8691" width="14.28515625" style="247" bestFit="1" customWidth="1"/>
    <col min="8692" max="8692" width="17.42578125" style="247" bestFit="1" customWidth="1"/>
    <col min="8693" max="8695" width="17.5703125" style="247" bestFit="1" customWidth="1"/>
    <col min="8696" max="8702" width="21" style="247" bestFit="1" customWidth="1"/>
    <col min="8703" max="8710" width="21.28515625" style="247" bestFit="1" customWidth="1"/>
    <col min="8711" max="8711" width="22.7109375" style="247" customWidth="1"/>
    <col min="8712" max="8712" width="22" style="247" customWidth="1"/>
    <col min="8713" max="8713" width="22.7109375" style="247" customWidth="1"/>
    <col min="8714" max="8719" width="21.28515625" style="247" bestFit="1" customWidth="1"/>
    <col min="8720" max="8720" width="19.5703125" style="247" customWidth="1"/>
    <col min="8721" max="8721" width="21.28515625" style="247" bestFit="1" customWidth="1"/>
    <col min="8722" max="8722" width="22.7109375" style="247" customWidth="1"/>
    <col min="8723" max="8723" width="22" style="247" customWidth="1"/>
    <col min="8724" max="8724" width="23.42578125" style="247" bestFit="1" customWidth="1"/>
    <col min="8725" max="8727" width="9.28515625" style="247"/>
    <col min="8728" max="8728" width="11.28515625" style="247" customWidth="1"/>
    <col min="8729" max="8729" width="10.28515625" style="247" customWidth="1"/>
    <col min="8730" max="8937" width="9.28515625" style="247"/>
    <col min="8938" max="8938" width="2.7109375" style="247" customWidth="1"/>
    <col min="8939" max="8939" width="13.28515625" style="247" customWidth="1"/>
    <col min="8940" max="8940" width="60.28515625" style="247" customWidth="1"/>
    <col min="8941" max="8945" width="10.7109375" style="247" bestFit="1" customWidth="1"/>
    <col min="8946" max="8946" width="11.7109375" style="247" bestFit="1" customWidth="1"/>
    <col min="8947" max="8947" width="14.28515625" style="247" bestFit="1" customWidth="1"/>
    <col min="8948" max="8948" width="17.42578125" style="247" bestFit="1" customWidth="1"/>
    <col min="8949" max="8951" width="17.5703125" style="247" bestFit="1" customWidth="1"/>
    <col min="8952" max="8958" width="21" style="247" bestFit="1" customWidth="1"/>
    <col min="8959" max="8966" width="21.28515625" style="247" bestFit="1" customWidth="1"/>
    <col min="8967" max="8967" width="22.7109375" style="247" customWidth="1"/>
    <col min="8968" max="8968" width="22" style="247" customWidth="1"/>
    <col min="8969" max="8969" width="22.7109375" style="247" customWidth="1"/>
    <col min="8970" max="8975" width="21.28515625" style="247" bestFit="1" customWidth="1"/>
    <col min="8976" max="8976" width="19.5703125" style="247" customWidth="1"/>
    <col min="8977" max="8977" width="21.28515625" style="247" bestFit="1" customWidth="1"/>
    <col min="8978" max="8978" width="22.7109375" style="247" customWidth="1"/>
    <col min="8979" max="8979" width="22" style="247" customWidth="1"/>
    <col min="8980" max="8980" width="23.42578125" style="247" bestFit="1" customWidth="1"/>
    <col min="8981" max="8983" width="9.28515625" style="247"/>
    <col min="8984" max="8984" width="11.28515625" style="247" customWidth="1"/>
    <col min="8985" max="8985" width="10.28515625" style="247" customWidth="1"/>
    <col min="8986" max="9193" width="9.28515625" style="247"/>
    <col min="9194" max="9194" width="2.7109375" style="247" customWidth="1"/>
    <col min="9195" max="9195" width="13.28515625" style="247" customWidth="1"/>
    <col min="9196" max="9196" width="60.28515625" style="247" customWidth="1"/>
    <col min="9197" max="9201" width="10.7109375" style="247" bestFit="1" customWidth="1"/>
    <col min="9202" max="9202" width="11.7109375" style="247" bestFit="1" customWidth="1"/>
    <col min="9203" max="9203" width="14.28515625" style="247" bestFit="1" customWidth="1"/>
    <col min="9204" max="9204" width="17.42578125" style="247" bestFit="1" customWidth="1"/>
    <col min="9205" max="9207" width="17.5703125" style="247" bestFit="1" customWidth="1"/>
    <col min="9208" max="9214" width="21" style="247" bestFit="1" customWidth="1"/>
    <col min="9215" max="9222" width="21.28515625" style="247" bestFit="1" customWidth="1"/>
    <col min="9223" max="9223" width="22.7109375" style="247" customWidth="1"/>
    <col min="9224" max="9224" width="22" style="247" customWidth="1"/>
    <col min="9225" max="9225" width="22.7109375" style="247" customWidth="1"/>
    <col min="9226" max="9231" width="21.28515625" style="247" bestFit="1" customWidth="1"/>
    <col min="9232" max="9232" width="19.5703125" style="247" customWidth="1"/>
    <col min="9233" max="9233" width="21.28515625" style="247" bestFit="1" customWidth="1"/>
    <col min="9234" max="9234" width="22.7109375" style="247" customWidth="1"/>
    <col min="9235" max="9235" width="22" style="247" customWidth="1"/>
    <col min="9236" max="9236" width="23.42578125" style="247" bestFit="1" customWidth="1"/>
    <col min="9237" max="9239" width="9.28515625" style="247"/>
    <col min="9240" max="9240" width="11.28515625" style="247" customWidth="1"/>
    <col min="9241" max="9241" width="10.28515625" style="247" customWidth="1"/>
    <col min="9242" max="9449" width="9.28515625" style="247"/>
    <col min="9450" max="9450" width="2.7109375" style="247" customWidth="1"/>
    <col min="9451" max="9451" width="13.28515625" style="247" customWidth="1"/>
    <col min="9452" max="9452" width="60.28515625" style="247" customWidth="1"/>
    <col min="9453" max="9457" width="10.7109375" style="247" bestFit="1" customWidth="1"/>
    <col min="9458" max="9458" width="11.7109375" style="247" bestFit="1" customWidth="1"/>
    <col min="9459" max="9459" width="14.28515625" style="247" bestFit="1" customWidth="1"/>
    <col min="9460" max="9460" width="17.42578125" style="247" bestFit="1" customWidth="1"/>
    <col min="9461" max="9463" width="17.5703125" style="247" bestFit="1" customWidth="1"/>
    <col min="9464" max="9470" width="21" style="247" bestFit="1" customWidth="1"/>
    <col min="9471" max="9478" width="21.28515625" style="247" bestFit="1" customWidth="1"/>
    <col min="9479" max="9479" width="22.7109375" style="247" customWidth="1"/>
    <col min="9480" max="9480" width="22" style="247" customWidth="1"/>
    <col min="9481" max="9481" width="22.7109375" style="247" customWidth="1"/>
    <col min="9482" max="9487" width="21.28515625" style="247" bestFit="1" customWidth="1"/>
    <col min="9488" max="9488" width="19.5703125" style="247" customWidth="1"/>
    <col min="9489" max="9489" width="21.28515625" style="247" bestFit="1" customWidth="1"/>
    <col min="9490" max="9490" width="22.7109375" style="247" customWidth="1"/>
    <col min="9491" max="9491" width="22" style="247" customWidth="1"/>
    <col min="9492" max="9492" width="23.42578125" style="247" bestFit="1" customWidth="1"/>
    <col min="9493" max="9495" width="9.28515625" style="247"/>
    <col min="9496" max="9496" width="11.28515625" style="247" customWidth="1"/>
    <col min="9497" max="9497" width="10.28515625" style="247" customWidth="1"/>
    <col min="9498" max="9705" width="9.28515625" style="247"/>
    <col min="9706" max="9706" width="2.7109375" style="247" customWidth="1"/>
    <col min="9707" max="9707" width="13.28515625" style="247" customWidth="1"/>
    <col min="9708" max="9708" width="60.28515625" style="247" customWidth="1"/>
    <col min="9709" max="9713" width="10.7109375" style="247" bestFit="1" customWidth="1"/>
    <col min="9714" max="9714" width="11.7109375" style="247" bestFit="1" customWidth="1"/>
    <col min="9715" max="9715" width="14.28515625" style="247" bestFit="1" customWidth="1"/>
    <col min="9716" max="9716" width="17.42578125" style="247" bestFit="1" customWidth="1"/>
    <col min="9717" max="9719" width="17.5703125" style="247" bestFit="1" customWidth="1"/>
    <col min="9720" max="9726" width="21" style="247" bestFit="1" customWidth="1"/>
    <col min="9727" max="9734" width="21.28515625" style="247" bestFit="1" customWidth="1"/>
    <col min="9735" max="9735" width="22.7109375" style="247" customWidth="1"/>
    <col min="9736" max="9736" width="22" style="247" customWidth="1"/>
    <col min="9737" max="9737" width="22.7109375" style="247" customWidth="1"/>
    <col min="9738" max="9743" width="21.28515625" style="247" bestFit="1" customWidth="1"/>
    <col min="9744" max="9744" width="19.5703125" style="247" customWidth="1"/>
    <col min="9745" max="9745" width="21.28515625" style="247" bestFit="1" customWidth="1"/>
    <col min="9746" max="9746" width="22.7109375" style="247" customWidth="1"/>
    <col min="9747" max="9747" width="22" style="247" customWidth="1"/>
    <col min="9748" max="9748" width="23.42578125" style="247" bestFit="1" customWidth="1"/>
    <col min="9749" max="9751" width="9.28515625" style="247"/>
    <col min="9752" max="9752" width="11.28515625" style="247" customWidth="1"/>
    <col min="9753" max="9753" width="10.28515625" style="247" customWidth="1"/>
    <col min="9754" max="9961" width="9.28515625" style="247"/>
    <col min="9962" max="9962" width="2.7109375" style="247" customWidth="1"/>
    <col min="9963" max="9963" width="13.28515625" style="247" customWidth="1"/>
    <col min="9964" max="9964" width="60.28515625" style="247" customWidth="1"/>
    <col min="9965" max="9969" width="10.7109375" style="247" bestFit="1" customWidth="1"/>
    <col min="9970" max="9970" width="11.7109375" style="247" bestFit="1" customWidth="1"/>
    <col min="9971" max="9971" width="14.28515625" style="247" bestFit="1" customWidth="1"/>
    <col min="9972" max="9972" width="17.42578125" style="247" bestFit="1" customWidth="1"/>
    <col min="9973" max="9975" width="17.5703125" style="247" bestFit="1" customWidth="1"/>
    <col min="9976" max="9982" width="21" style="247" bestFit="1" customWidth="1"/>
    <col min="9983" max="9990" width="21.28515625" style="247" bestFit="1" customWidth="1"/>
    <col min="9991" max="9991" width="22.7109375" style="247" customWidth="1"/>
    <col min="9992" max="9992" width="22" style="247" customWidth="1"/>
    <col min="9993" max="9993" width="22.7109375" style="247" customWidth="1"/>
    <col min="9994" max="9999" width="21.28515625" style="247" bestFit="1" customWidth="1"/>
    <col min="10000" max="10000" width="19.5703125" style="247" customWidth="1"/>
    <col min="10001" max="10001" width="21.28515625" style="247" bestFit="1" customWidth="1"/>
    <col min="10002" max="10002" width="22.7109375" style="247" customWidth="1"/>
    <col min="10003" max="10003" width="22" style="247" customWidth="1"/>
    <col min="10004" max="10004" width="23.42578125" style="247" bestFit="1" customWidth="1"/>
    <col min="10005" max="10007" width="9.28515625" style="247"/>
    <col min="10008" max="10008" width="11.28515625" style="247" customWidth="1"/>
    <col min="10009" max="10009" width="10.28515625" style="247" customWidth="1"/>
    <col min="10010" max="10217" width="9.28515625" style="247"/>
    <col min="10218" max="10218" width="2.7109375" style="247" customWidth="1"/>
    <col min="10219" max="10219" width="13.28515625" style="247" customWidth="1"/>
    <col min="10220" max="10220" width="60.28515625" style="247" customWidth="1"/>
    <col min="10221" max="10225" width="10.7109375" style="247" bestFit="1" customWidth="1"/>
    <col min="10226" max="10226" width="11.7109375" style="247" bestFit="1" customWidth="1"/>
    <col min="10227" max="10227" width="14.28515625" style="247" bestFit="1" customWidth="1"/>
    <col min="10228" max="10228" width="17.42578125" style="247" bestFit="1" customWidth="1"/>
    <col min="10229" max="10231" width="17.5703125" style="247" bestFit="1" customWidth="1"/>
    <col min="10232" max="10238" width="21" style="247" bestFit="1" customWidth="1"/>
    <col min="10239" max="10246" width="21.28515625" style="247" bestFit="1" customWidth="1"/>
    <col min="10247" max="10247" width="22.7109375" style="247" customWidth="1"/>
    <col min="10248" max="10248" width="22" style="247" customWidth="1"/>
    <col min="10249" max="10249" width="22.7109375" style="247" customWidth="1"/>
    <col min="10250" max="10255" width="21.28515625" style="247" bestFit="1" customWidth="1"/>
    <col min="10256" max="10256" width="19.5703125" style="247" customWidth="1"/>
    <col min="10257" max="10257" width="21.28515625" style="247" bestFit="1" customWidth="1"/>
    <col min="10258" max="10258" width="22.7109375" style="247" customWidth="1"/>
    <col min="10259" max="10259" width="22" style="247" customWidth="1"/>
    <col min="10260" max="10260" width="23.42578125" style="247" bestFit="1" customWidth="1"/>
    <col min="10261" max="10263" width="9.28515625" style="247"/>
    <col min="10264" max="10264" width="11.28515625" style="247" customWidth="1"/>
    <col min="10265" max="10265" width="10.28515625" style="247" customWidth="1"/>
    <col min="10266" max="10473" width="9.28515625" style="247"/>
    <col min="10474" max="10474" width="2.7109375" style="247" customWidth="1"/>
    <col min="10475" max="10475" width="13.28515625" style="247" customWidth="1"/>
    <col min="10476" max="10476" width="60.28515625" style="247" customWidth="1"/>
    <col min="10477" max="10481" width="10.7109375" style="247" bestFit="1" customWidth="1"/>
    <col min="10482" max="10482" width="11.7109375" style="247" bestFit="1" customWidth="1"/>
    <col min="10483" max="10483" width="14.28515625" style="247" bestFit="1" customWidth="1"/>
    <col min="10484" max="10484" width="17.42578125" style="247" bestFit="1" customWidth="1"/>
    <col min="10485" max="10487" width="17.5703125" style="247" bestFit="1" customWidth="1"/>
    <col min="10488" max="10494" width="21" style="247" bestFit="1" customWidth="1"/>
    <col min="10495" max="10502" width="21.28515625" style="247" bestFit="1" customWidth="1"/>
    <col min="10503" max="10503" width="22.7109375" style="247" customWidth="1"/>
    <col min="10504" max="10504" width="22" style="247" customWidth="1"/>
    <col min="10505" max="10505" width="22.7109375" style="247" customWidth="1"/>
    <col min="10506" max="10511" width="21.28515625" style="247" bestFit="1" customWidth="1"/>
    <col min="10512" max="10512" width="19.5703125" style="247" customWidth="1"/>
    <col min="10513" max="10513" width="21.28515625" style="247" bestFit="1" customWidth="1"/>
    <col min="10514" max="10514" width="22.7109375" style="247" customWidth="1"/>
    <col min="10515" max="10515" width="22" style="247" customWidth="1"/>
    <col min="10516" max="10516" width="23.42578125" style="247" bestFit="1" customWidth="1"/>
    <col min="10517" max="10519" width="9.28515625" style="247"/>
    <col min="10520" max="10520" width="11.28515625" style="247" customWidth="1"/>
    <col min="10521" max="10521" width="10.28515625" style="247" customWidth="1"/>
    <col min="10522" max="10729" width="9.28515625" style="247"/>
    <col min="10730" max="10730" width="2.7109375" style="247" customWidth="1"/>
    <col min="10731" max="10731" width="13.28515625" style="247" customWidth="1"/>
    <col min="10732" max="10732" width="60.28515625" style="247" customWidth="1"/>
    <col min="10733" max="10737" width="10.7109375" style="247" bestFit="1" customWidth="1"/>
    <col min="10738" max="10738" width="11.7109375" style="247" bestFit="1" customWidth="1"/>
    <col min="10739" max="10739" width="14.28515625" style="247" bestFit="1" customWidth="1"/>
    <col min="10740" max="10740" width="17.42578125" style="247" bestFit="1" customWidth="1"/>
    <col min="10741" max="10743" width="17.5703125" style="247" bestFit="1" customWidth="1"/>
    <col min="10744" max="10750" width="21" style="247" bestFit="1" customWidth="1"/>
    <col min="10751" max="10758" width="21.28515625" style="247" bestFit="1" customWidth="1"/>
    <col min="10759" max="10759" width="22.7109375" style="247" customWidth="1"/>
    <col min="10760" max="10760" width="22" style="247" customWidth="1"/>
    <col min="10761" max="10761" width="22.7109375" style="247" customWidth="1"/>
    <col min="10762" max="10767" width="21.28515625" style="247" bestFit="1" customWidth="1"/>
    <col min="10768" max="10768" width="19.5703125" style="247" customWidth="1"/>
    <col min="10769" max="10769" width="21.28515625" style="247" bestFit="1" customWidth="1"/>
    <col min="10770" max="10770" width="22.7109375" style="247" customWidth="1"/>
    <col min="10771" max="10771" width="22" style="247" customWidth="1"/>
    <col min="10772" max="10772" width="23.42578125" style="247" bestFit="1" customWidth="1"/>
    <col min="10773" max="10775" width="9.28515625" style="247"/>
    <col min="10776" max="10776" width="11.28515625" style="247" customWidth="1"/>
    <col min="10777" max="10777" width="10.28515625" style="247" customWidth="1"/>
    <col min="10778" max="10985" width="9.28515625" style="247"/>
    <col min="10986" max="10986" width="2.7109375" style="247" customWidth="1"/>
    <col min="10987" max="10987" width="13.28515625" style="247" customWidth="1"/>
    <col min="10988" max="10988" width="60.28515625" style="247" customWidth="1"/>
    <col min="10989" max="10993" width="10.7109375" style="247" bestFit="1" customWidth="1"/>
    <col min="10994" max="10994" width="11.7109375" style="247" bestFit="1" customWidth="1"/>
    <col min="10995" max="10995" width="14.28515625" style="247" bestFit="1" customWidth="1"/>
    <col min="10996" max="10996" width="17.42578125" style="247" bestFit="1" customWidth="1"/>
    <col min="10997" max="10999" width="17.5703125" style="247" bestFit="1" customWidth="1"/>
    <col min="11000" max="11006" width="21" style="247" bestFit="1" customWidth="1"/>
    <col min="11007" max="11014" width="21.28515625" style="247" bestFit="1" customWidth="1"/>
    <col min="11015" max="11015" width="22.7109375" style="247" customWidth="1"/>
    <col min="11016" max="11016" width="22" style="247" customWidth="1"/>
    <col min="11017" max="11017" width="22.7109375" style="247" customWidth="1"/>
    <col min="11018" max="11023" width="21.28515625" style="247" bestFit="1" customWidth="1"/>
    <col min="11024" max="11024" width="19.5703125" style="247" customWidth="1"/>
    <col min="11025" max="11025" width="21.28515625" style="247" bestFit="1" customWidth="1"/>
    <col min="11026" max="11026" width="22.7109375" style="247" customWidth="1"/>
    <col min="11027" max="11027" width="22" style="247" customWidth="1"/>
    <col min="11028" max="11028" width="23.42578125" style="247" bestFit="1" customWidth="1"/>
    <col min="11029" max="11031" width="9.28515625" style="247"/>
    <col min="11032" max="11032" width="11.28515625" style="247" customWidth="1"/>
    <col min="11033" max="11033" width="10.28515625" style="247" customWidth="1"/>
    <col min="11034" max="11241" width="9.28515625" style="247"/>
    <col min="11242" max="11242" width="2.7109375" style="247" customWidth="1"/>
    <col min="11243" max="11243" width="13.28515625" style="247" customWidth="1"/>
    <col min="11244" max="11244" width="60.28515625" style="247" customWidth="1"/>
    <col min="11245" max="11249" width="10.7109375" style="247" bestFit="1" customWidth="1"/>
    <col min="11250" max="11250" width="11.7109375" style="247" bestFit="1" customWidth="1"/>
    <col min="11251" max="11251" width="14.28515625" style="247" bestFit="1" customWidth="1"/>
    <col min="11252" max="11252" width="17.42578125" style="247" bestFit="1" customWidth="1"/>
    <col min="11253" max="11255" width="17.5703125" style="247" bestFit="1" customWidth="1"/>
    <col min="11256" max="11262" width="21" style="247" bestFit="1" customWidth="1"/>
    <col min="11263" max="11270" width="21.28515625" style="247" bestFit="1" customWidth="1"/>
    <col min="11271" max="11271" width="22.7109375" style="247" customWidth="1"/>
    <col min="11272" max="11272" width="22" style="247" customWidth="1"/>
    <col min="11273" max="11273" width="22.7109375" style="247" customWidth="1"/>
    <col min="11274" max="11279" width="21.28515625" style="247" bestFit="1" customWidth="1"/>
    <col min="11280" max="11280" width="19.5703125" style="247" customWidth="1"/>
    <col min="11281" max="11281" width="21.28515625" style="247" bestFit="1" customWidth="1"/>
    <col min="11282" max="11282" width="22.7109375" style="247" customWidth="1"/>
    <col min="11283" max="11283" width="22" style="247" customWidth="1"/>
    <col min="11284" max="11284" width="23.42578125" style="247" bestFit="1" customWidth="1"/>
    <col min="11285" max="11287" width="9.28515625" style="247"/>
    <col min="11288" max="11288" width="11.28515625" style="247" customWidth="1"/>
    <col min="11289" max="11289" width="10.28515625" style="247" customWidth="1"/>
    <col min="11290" max="11497" width="9.28515625" style="247"/>
    <col min="11498" max="11498" width="2.7109375" style="247" customWidth="1"/>
    <col min="11499" max="11499" width="13.28515625" style="247" customWidth="1"/>
    <col min="11500" max="11500" width="60.28515625" style="247" customWidth="1"/>
    <col min="11501" max="11505" width="10.7109375" style="247" bestFit="1" customWidth="1"/>
    <col min="11506" max="11506" width="11.7109375" style="247" bestFit="1" customWidth="1"/>
    <col min="11507" max="11507" width="14.28515625" style="247" bestFit="1" customWidth="1"/>
    <col min="11508" max="11508" width="17.42578125" style="247" bestFit="1" customWidth="1"/>
    <col min="11509" max="11511" width="17.5703125" style="247" bestFit="1" customWidth="1"/>
    <col min="11512" max="11518" width="21" style="247" bestFit="1" customWidth="1"/>
    <col min="11519" max="11526" width="21.28515625" style="247" bestFit="1" customWidth="1"/>
    <col min="11527" max="11527" width="22.7109375" style="247" customWidth="1"/>
    <col min="11528" max="11528" width="22" style="247" customWidth="1"/>
    <col min="11529" max="11529" width="22.7109375" style="247" customWidth="1"/>
    <col min="11530" max="11535" width="21.28515625" style="247" bestFit="1" customWidth="1"/>
    <col min="11536" max="11536" width="19.5703125" style="247" customWidth="1"/>
    <col min="11537" max="11537" width="21.28515625" style="247" bestFit="1" customWidth="1"/>
    <col min="11538" max="11538" width="22.7109375" style="247" customWidth="1"/>
    <col min="11539" max="11539" width="22" style="247" customWidth="1"/>
    <col min="11540" max="11540" width="23.42578125" style="247" bestFit="1" customWidth="1"/>
    <col min="11541" max="11543" width="9.28515625" style="247"/>
    <col min="11544" max="11544" width="11.28515625" style="247" customWidth="1"/>
    <col min="11545" max="11545" width="10.28515625" style="247" customWidth="1"/>
    <col min="11546" max="11753" width="9.28515625" style="247"/>
    <col min="11754" max="11754" width="2.7109375" style="247" customWidth="1"/>
    <col min="11755" max="11755" width="13.28515625" style="247" customWidth="1"/>
    <col min="11756" max="11756" width="60.28515625" style="247" customWidth="1"/>
    <col min="11757" max="11761" width="10.7109375" style="247" bestFit="1" customWidth="1"/>
    <col min="11762" max="11762" width="11.7109375" style="247" bestFit="1" customWidth="1"/>
    <col min="11763" max="11763" width="14.28515625" style="247" bestFit="1" customWidth="1"/>
    <col min="11764" max="11764" width="17.42578125" style="247" bestFit="1" customWidth="1"/>
    <col min="11765" max="11767" width="17.5703125" style="247" bestFit="1" customWidth="1"/>
    <col min="11768" max="11774" width="21" style="247" bestFit="1" customWidth="1"/>
    <col min="11775" max="11782" width="21.28515625" style="247" bestFit="1" customWidth="1"/>
    <col min="11783" max="11783" width="22.7109375" style="247" customWidth="1"/>
    <col min="11784" max="11784" width="22" style="247" customWidth="1"/>
    <col min="11785" max="11785" width="22.7109375" style="247" customWidth="1"/>
    <col min="11786" max="11791" width="21.28515625" style="247" bestFit="1" customWidth="1"/>
    <col min="11792" max="11792" width="19.5703125" style="247" customWidth="1"/>
    <col min="11793" max="11793" width="21.28515625" style="247" bestFit="1" customWidth="1"/>
    <col min="11794" max="11794" width="22.7109375" style="247" customWidth="1"/>
    <col min="11795" max="11795" width="22" style="247" customWidth="1"/>
    <col min="11796" max="11796" width="23.42578125" style="247" bestFit="1" customWidth="1"/>
    <col min="11797" max="11799" width="9.28515625" style="247"/>
    <col min="11800" max="11800" width="11.28515625" style="247" customWidth="1"/>
    <col min="11801" max="11801" width="10.28515625" style="247" customWidth="1"/>
    <col min="11802" max="12009" width="9.28515625" style="247"/>
    <col min="12010" max="12010" width="2.7109375" style="247" customWidth="1"/>
    <col min="12011" max="12011" width="13.28515625" style="247" customWidth="1"/>
    <col min="12012" max="12012" width="60.28515625" style="247" customWidth="1"/>
    <col min="12013" max="12017" width="10.7109375" style="247" bestFit="1" customWidth="1"/>
    <col min="12018" max="12018" width="11.7109375" style="247" bestFit="1" customWidth="1"/>
    <col min="12019" max="12019" width="14.28515625" style="247" bestFit="1" customWidth="1"/>
    <col min="12020" max="12020" width="17.42578125" style="247" bestFit="1" customWidth="1"/>
    <col min="12021" max="12023" width="17.5703125" style="247" bestFit="1" customWidth="1"/>
    <col min="12024" max="12030" width="21" style="247" bestFit="1" customWidth="1"/>
    <col min="12031" max="12038" width="21.28515625" style="247" bestFit="1" customWidth="1"/>
    <col min="12039" max="12039" width="22.7109375" style="247" customWidth="1"/>
    <col min="12040" max="12040" width="22" style="247" customWidth="1"/>
    <col min="12041" max="12041" width="22.7109375" style="247" customWidth="1"/>
    <col min="12042" max="12047" width="21.28515625" style="247" bestFit="1" customWidth="1"/>
    <col min="12048" max="12048" width="19.5703125" style="247" customWidth="1"/>
    <col min="12049" max="12049" width="21.28515625" style="247" bestFit="1" customWidth="1"/>
    <col min="12050" max="12050" width="22.7109375" style="247" customWidth="1"/>
    <col min="12051" max="12051" width="22" style="247" customWidth="1"/>
    <col min="12052" max="12052" width="23.42578125" style="247" bestFit="1" customWidth="1"/>
    <col min="12053" max="12055" width="9.28515625" style="247"/>
    <col min="12056" max="12056" width="11.28515625" style="247" customWidth="1"/>
    <col min="12057" max="12057" width="10.28515625" style="247" customWidth="1"/>
    <col min="12058" max="12265" width="9.28515625" style="247"/>
    <col min="12266" max="12266" width="2.7109375" style="247" customWidth="1"/>
    <col min="12267" max="12267" width="13.28515625" style="247" customWidth="1"/>
    <col min="12268" max="12268" width="60.28515625" style="247" customWidth="1"/>
    <col min="12269" max="12273" width="10.7109375" style="247" bestFit="1" customWidth="1"/>
    <col min="12274" max="12274" width="11.7109375" style="247" bestFit="1" customWidth="1"/>
    <col min="12275" max="12275" width="14.28515625" style="247" bestFit="1" customWidth="1"/>
    <col min="12276" max="12276" width="17.42578125" style="247" bestFit="1" customWidth="1"/>
    <col min="12277" max="12279" width="17.5703125" style="247" bestFit="1" customWidth="1"/>
    <col min="12280" max="12286" width="21" style="247" bestFit="1" customWidth="1"/>
    <col min="12287" max="12294" width="21.28515625" style="247" bestFit="1" customWidth="1"/>
    <col min="12295" max="12295" width="22.7109375" style="247" customWidth="1"/>
    <col min="12296" max="12296" width="22" style="247" customWidth="1"/>
    <col min="12297" max="12297" width="22.7109375" style="247" customWidth="1"/>
    <col min="12298" max="12303" width="21.28515625" style="247" bestFit="1" customWidth="1"/>
    <col min="12304" max="12304" width="19.5703125" style="247" customWidth="1"/>
    <col min="12305" max="12305" width="21.28515625" style="247" bestFit="1" customWidth="1"/>
    <col min="12306" max="12306" width="22.7109375" style="247" customWidth="1"/>
    <col min="12307" max="12307" width="22" style="247" customWidth="1"/>
    <col min="12308" max="12308" width="23.42578125" style="247" bestFit="1" customWidth="1"/>
    <col min="12309" max="12311" width="9.28515625" style="247"/>
    <col min="12312" max="12312" width="11.28515625" style="247" customWidth="1"/>
    <col min="12313" max="12313" width="10.28515625" style="247" customWidth="1"/>
    <col min="12314" max="12521" width="9.28515625" style="247"/>
    <col min="12522" max="12522" width="2.7109375" style="247" customWidth="1"/>
    <col min="12523" max="12523" width="13.28515625" style="247" customWidth="1"/>
    <col min="12524" max="12524" width="60.28515625" style="247" customWidth="1"/>
    <col min="12525" max="12529" width="10.7109375" style="247" bestFit="1" customWidth="1"/>
    <col min="12530" max="12530" width="11.7109375" style="247" bestFit="1" customWidth="1"/>
    <col min="12531" max="12531" width="14.28515625" style="247" bestFit="1" customWidth="1"/>
    <col min="12532" max="12532" width="17.42578125" style="247" bestFit="1" customWidth="1"/>
    <col min="12533" max="12535" width="17.5703125" style="247" bestFit="1" customWidth="1"/>
    <col min="12536" max="12542" width="21" style="247" bestFit="1" customWidth="1"/>
    <col min="12543" max="12550" width="21.28515625" style="247" bestFit="1" customWidth="1"/>
    <col min="12551" max="12551" width="22.7109375" style="247" customWidth="1"/>
    <col min="12552" max="12552" width="22" style="247" customWidth="1"/>
    <col min="12553" max="12553" width="22.7109375" style="247" customWidth="1"/>
    <col min="12554" max="12559" width="21.28515625" style="247" bestFit="1" customWidth="1"/>
    <col min="12560" max="12560" width="19.5703125" style="247" customWidth="1"/>
    <col min="12561" max="12561" width="21.28515625" style="247" bestFit="1" customWidth="1"/>
    <col min="12562" max="12562" width="22.7109375" style="247" customWidth="1"/>
    <col min="12563" max="12563" width="22" style="247" customWidth="1"/>
    <col min="12564" max="12564" width="23.42578125" style="247" bestFit="1" customWidth="1"/>
    <col min="12565" max="12567" width="9.28515625" style="247"/>
    <col min="12568" max="12568" width="11.28515625" style="247" customWidth="1"/>
    <col min="12569" max="12569" width="10.28515625" style="247" customWidth="1"/>
    <col min="12570" max="12777" width="9.28515625" style="247"/>
    <col min="12778" max="12778" width="2.7109375" style="247" customWidth="1"/>
    <col min="12779" max="12779" width="13.28515625" style="247" customWidth="1"/>
    <col min="12780" max="12780" width="60.28515625" style="247" customWidth="1"/>
    <col min="12781" max="12785" width="10.7109375" style="247" bestFit="1" customWidth="1"/>
    <col min="12786" max="12786" width="11.7109375" style="247" bestFit="1" customWidth="1"/>
    <col min="12787" max="12787" width="14.28515625" style="247" bestFit="1" customWidth="1"/>
    <col min="12788" max="12788" width="17.42578125" style="247" bestFit="1" customWidth="1"/>
    <col min="12789" max="12791" width="17.5703125" style="247" bestFit="1" customWidth="1"/>
    <col min="12792" max="12798" width="21" style="247" bestFit="1" customWidth="1"/>
    <col min="12799" max="12806" width="21.28515625" style="247" bestFit="1" customWidth="1"/>
    <col min="12807" max="12807" width="22.7109375" style="247" customWidth="1"/>
    <col min="12808" max="12808" width="22" style="247" customWidth="1"/>
    <col min="12809" max="12809" width="22.7109375" style="247" customWidth="1"/>
    <col min="12810" max="12815" width="21.28515625" style="247" bestFit="1" customWidth="1"/>
    <col min="12816" max="12816" width="19.5703125" style="247" customWidth="1"/>
    <col min="12817" max="12817" width="21.28515625" style="247" bestFit="1" customWidth="1"/>
    <col min="12818" max="12818" width="22.7109375" style="247" customWidth="1"/>
    <col min="12819" max="12819" width="22" style="247" customWidth="1"/>
    <col min="12820" max="12820" width="23.42578125" style="247" bestFit="1" customWidth="1"/>
    <col min="12821" max="12823" width="9.28515625" style="247"/>
    <col min="12824" max="12824" width="11.28515625" style="247" customWidth="1"/>
    <col min="12825" max="12825" width="10.28515625" style="247" customWidth="1"/>
    <col min="12826" max="13033" width="9.28515625" style="247"/>
    <col min="13034" max="13034" width="2.7109375" style="247" customWidth="1"/>
    <col min="13035" max="13035" width="13.28515625" style="247" customWidth="1"/>
    <col min="13036" max="13036" width="60.28515625" style="247" customWidth="1"/>
    <col min="13037" max="13041" width="10.7109375" style="247" bestFit="1" customWidth="1"/>
    <col min="13042" max="13042" width="11.7109375" style="247" bestFit="1" customWidth="1"/>
    <col min="13043" max="13043" width="14.28515625" style="247" bestFit="1" customWidth="1"/>
    <col min="13044" max="13044" width="17.42578125" style="247" bestFit="1" customWidth="1"/>
    <col min="13045" max="13047" width="17.5703125" style="247" bestFit="1" customWidth="1"/>
    <col min="13048" max="13054" width="21" style="247" bestFit="1" customWidth="1"/>
    <col min="13055" max="13062" width="21.28515625" style="247" bestFit="1" customWidth="1"/>
    <col min="13063" max="13063" width="22.7109375" style="247" customWidth="1"/>
    <col min="13064" max="13064" width="22" style="247" customWidth="1"/>
    <col min="13065" max="13065" width="22.7109375" style="247" customWidth="1"/>
    <col min="13066" max="13071" width="21.28515625" style="247" bestFit="1" customWidth="1"/>
    <col min="13072" max="13072" width="19.5703125" style="247" customWidth="1"/>
    <col min="13073" max="13073" width="21.28515625" style="247" bestFit="1" customWidth="1"/>
    <col min="13074" max="13074" width="22.7109375" style="247" customWidth="1"/>
    <col min="13075" max="13075" width="22" style="247" customWidth="1"/>
    <col min="13076" max="13076" width="23.42578125" style="247" bestFit="1" customWidth="1"/>
    <col min="13077" max="13079" width="9.28515625" style="247"/>
    <col min="13080" max="13080" width="11.28515625" style="247" customWidth="1"/>
    <col min="13081" max="13081" width="10.28515625" style="247" customWidth="1"/>
    <col min="13082" max="13289" width="9.28515625" style="247"/>
    <col min="13290" max="13290" width="2.7109375" style="247" customWidth="1"/>
    <col min="13291" max="13291" width="13.28515625" style="247" customWidth="1"/>
    <col min="13292" max="13292" width="60.28515625" style="247" customWidth="1"/>
    <col min="13293" max="13297" width="10.7109375" style="247" bestFit="1" customWidth="1"/>
    <col min="13298" max="13298" width="11.7109375" style="247" bestFit="1" customWidth="1"/>
    <col min="13299" max="13299" width="14.28515625" style="247" bestFit="1" customWidth="1"/>
    <col min="13300" max="13300" width="17.42578125" style="247" bestFit="1" customWidth="1"/>
    <col min="13301" max="13303" width="17.5703125" style="247" bestFit="1" customWidth="1"/>
    <col min="13304" max="13310" width="21" style="247" bestFit="1" customWidth="1"/>
    <col min="13311" max="13318" width="21.28515625" style="247" bestFit="1" customWidth="1"/>
    <col min="13319" max="13319" width="22.7109375" style="247" customWidth="1"/>
    <col min="13320" max="13320" width="22" style="247" customWidth="1"/>
    <col min="13321" max="13321" width="22.7109375" style="247" customWidth="1"/>
    <col min="13322" max="13327" width="21.28515625" style="247" bestFit="1" customWidth="1"/>
    <col min="13328" max="13328" width="19.5703125" style="247" customWidth="1"/>
    <col min="13329" max="13329" width="21.28515625" style="247" bestFit="1" customWidth="1"/>
    <col min="13330" max="13330" width="22.7109375" style="247" customWidth="1"/>
    <col min="13331" max="13331" width="22" style="247" customWidth="1"/>
    <col min="13332" max="13332" width="23.42578125" style="247" bestFit="1" customWidth="1"/>
    <col min="13333" max="13335" width="9.28515625" style="247"/>
    <col min="13336" max="13336" width="11.28515625" style="247" customWidth="1"/>
    <col min="13337" max="13337" width="10.28515625" style="247" customWidth="1"/>
    <col min="13338" max="13545" width="9.28515625" style="247"/>
    <col min="13546" max="13546" width="2.7109375" style="247" customWidth="1"/>
    <col min="13547" max="13547" width="13.28515625" style="247" customWidth="1"/>
    <col min="13548" max="13548" width="60.28515625" style="247" customWidth="1"/>
    <col min="13549" max="13553" width="10.7109375" style="247" bestFit="1" customWidth="1"/>
    <col min="13554" max="13554" width="11.7109375" style="247" bestFit="1" customWidth="1"/>
    <col min="13555" max="13555" width="14.28515625" style="247" bestFit="1" customWidth="1"/>
    <col min="13556" max="13556" width="17.42578125" style="247" bestFit="1" customWidth="1"/>
    <col min="13557" max="13559" width="17.5703125" style="247" bestFit="1" customWidth="1"/>
    <col min="13560" max="13566" width="21" style="247" bestFit="1" customWidth="1"/>
    <col min="13567" max="13574" width="21.28515625" style="247" bestFit="1" customWidth="1"/>
    <col min="13575" max="13575" width="22.7109375" style="247" customWidth="1"/>
    <col min="13576" max="13576" width="22" style="247" customWidth="1"/>
    <col min="13577" max="13577" width="22.7109375" style="247" customWidth="1"/>
    <col min="13578" max="13583" width="21.28515625" style="247" bestFit="1" customWidth="1"/>
    <col min="13584" max="13584" width="19.5703125" style="247" customWidth="1"/>
    <col min="13585" max="13585" width="21.28515625" style="247" bestFit="1" customWidth="1"/>
    <col min="13586" max="13586" width="22.7109375" style="247" customWidth="1"/>
    <col min="13587" max="13587" width="22" style="247" customWidth="1"/>
    <col min="13588" max="13588" width="23.42578125" style="247" bestFit="1" customWidth="1"/>
    <col min="13589" max="13591" width="9.28515625" style="247"/>
    <col min="13592" max="13592" width="11.28515625" style="247" customWidth="1"/>
    <col min="13593" max="13593" width="10.28515625" style="247" customWidth="1"/>
    <col min="13594" max="13801" width="9.28515625" style="247"/>
    <col min="13802" max="13802" width="2.7109375" style="247" customWidth="1"/>
    <col min="13803" max="13803" width="13.28515625" style="247" customWidth="1"/>
    <col min="13804" max="13804" width="60.28515625" style="247" customWidth="1"/>
    <col min="13805" max="13809" width="10.7109375" style="247" bestFit="1" customWidth="1"/>
    <col min="13810" max="13810" width="11.7109375" style="247" bestFit="1" customWidth="1"/>
    <col min="13811" max="13811" width="14.28515625" style="247" bestFit="1" customWidth="1"/>
    <col min="13812" max="13812" width="17.42578125" style="247" bestFit="1" customWidth="1"/>
    <col min="13813" max="13815" width="17.5703125" style="247" bestFit="1" customWidth="1"/>
    <col min="13816" max="13822" width="21" style="247" bestFit="1" customWidth="1"/>
    <col min="13823" max="13830" width="21.28515625" style="247" bestFit="1" customWidth="1"/>
    <col min="13831" max="13831" width="22.7109375" style="247" customWidth="1"/>
    <col min="13832" max="13832" width="22" style="247" customWidth="1"/>
    <col min="13833" max="13833" width="22.7109375" style="247" customWidth="1"/>
    <col min="13834" max="13839" width="21.28515625" style="247" bestFit="1" customWidth="1"/>
    <col min="13840" max="13840" width="19.5703125" style="247" customWidth="1"/>
    <col min="13841" max="13841" width="21.28515625" style="247" bestFit="1" customWidth="1"/>
    <col min="13842" max="13842" width="22.7109375" style="247" customWidth="1"/>
    <col min="13843" max="13843" width="22" style="247" customWidth="1"/>
    <col min="13844" max="13844" width="23.42578125" style="247" bestFit="1" customWidth="1"/>
    <col min="13845" max="13847" width="9.28515625" style="247"/>
    <col min="13848" max="13848" width="11.28515625" style="247" customWidth="1"/>
    <col min="13849" max="13849" width="10.28515625" style="247" customWidth="1"/>
    <col min="13850" max="14057" width="9.28515625" style="247"/>
    <col min="14058" max="14058" width="2.7109375" style="247" customWidth="1"/>
    <col min="14059" max="14059" width="13.28515625" style="247" customWidth="1"/>
    <col min="14060" max="14060" width="60.28515625" style="247" customWidth="1"/>
    <col min="14061" max="14065" width="10.7109375" style="247" bestFit="1" customWidth="1"/>
    <col min="14066" max="14066" width="11.7109375" style="247" bestFit="1" customWidth="1"/>
    <col min="14067" max="14067" width="14.28515625" style="247" bestFit="1" customWidth="1"/>
    <col min="14068" max="14068" width="17.42578125" style="247" bestFit="1" customWidth="1"/>
    <col min="14069" max="14071" width="17.5703125" style="247" bestFit="1" customWidth="1"/>
    <col min="14072" max="14078" width="21" style="247" bestFit="1" customWidth="1"/>
    <col min="14079" max="14086" width="21.28515625" style="247" bestFit="1" customWidth="1"/>
    <col min="14087" max="14087" width="22.7109375" style="247" customWidth="1"/>
    <col min="14088" max="14088" width="22" style="247" customWidth="1"/>
    <col min="14089" max="14089" width="22.7109375" style="247" customWidth="1"/>
    <col min="14090" max="14095" width="21.28515625" style="247" bestFit="1" customWidth="1"/>
    <col min="14096" max="14096" width="19.5703125" style="247" customWidth="1"/>
    <col min="14097" max="14097" width="21.28515625" style="247" bestFit="1" customWidth="1"/>
    <col min="14098" max="14098" width="22.7109375" style="247" customWidth="1"/>
    <col min="14099" max="14099" width="22" style="247" customWidth="1"/>
    <col min="14100" max="14100" width="23.42578125" style="247" bestFit="1" customWidth="1"/>
    <col min="14101" max="14103" width="9.28515625" style="247"/>
    <col min="14104" max="14104" width="11.28515625" style="247" customWidth="1"/>
    <col min="14105" max="14105" width="10.28515625" style="247" customWidth="1"/>
    <col min="14106" max="14313" width="9.28515625" style="247"/>
    <col min="14314" max="14314" width="2.7109375" style="247" customWidth="1"/>
    <col min="14315" max="14315" width="13.28515625" style="247" customWidth="1"/>
    <col min="14316" max="14316" width="60.28515625" style="247" customWidth="1"/>
    <col min="14317" max="14321" width="10.7109375" style="247" bestFit="1" customWidth="1"/>
    <col min="14322" max="14322" width="11.7109375" style="247" bestFit="1" customWidth="1"/>
    <col min="14323" max="14323" width="14.28515625" style="247" bestFit="1" customWidth="1"/>
    <col min="14324" max="14324" width="17.42578125" style="247" bestFit="1" customWidth="1"/>
    <col min="14325" max="14327" width="17.5703125" style="247" bestFit="1" customWidth="1"/>
    <col min="14328" max="14334" width="21" style="247" bestFit="1" customWidth="1"/>
    <col min="14335" max="14342" width="21.28515625" style="247" bestFit="1" customWidth="1"/>
    <col min="14343" max="14343" width="22.7109375" style="247" customWidth="1"/>
    <col min="14344" max="14344" width="22" style="247" customWidth="1"/>
    <col min="14345" max="14345" width="22.7109375" style="247" customWidth="1"/>
    <col min="14346" max="14351" width="21.28515625" style="247" bestFit="1" customWidth="1"/>
    <col min="14352" max="14352" width="19.5703125" style="247" customWidth="1"/>
    <col min="14353" max="14353" width="21.28515625" style="247" bestFit="1" customWidth="1"/>
    <col min="14354" max="14354" width="22.7109375" style="247" customWidth="1"/>
    <col min="14355" max="14355" width="22" style="247" customWidth="1"/>
    <col min="14356" max="14356" width="23.42578125" style="247" bestFit="1" customWidth="1"/>
    <col min="14357" max="14359" width="9.28515625" style="247"/>
    <col min="14360" max="14360" width="11.28515625" style="247" customWidth="1"/>
    <col min="14361" max="14361" width="10.28515625" style="247" customWidth="1"/>
    <col min="14362" max="14569" width="9.28515625" style="247"/>
    <col min="14570" max="14570" width="2.7109375" style="247" customWidth="1"/>
    <col min="14571" max="14571" width="13.28515625" style="247" customWidth="1"/>
    <col min="14572" max="14572" width="60.28515625" style="247" customWidth="1"/>
    <col min="14573" max="14577" width="10.7109375" style="247" bestFit="1" customWidth="1"/>
    <col min="14578" max="14578" width="11.7109375" style="247" bestFit="1" customWidth="1"/>
    <col min="14579" max="14579" width="14.28515625" style="247" bestFit="1" customWidth="1"/>
    <col min="14580" max="14580" width="17.42578125" style="247" bestFit="1" customWidth="1"/>
    <col min="14581" max="14583" width="17.5703125" style="247" bestFit="1" customWidth="1"/>
    <col min="14584" max="14590" width="21" style="247" bestFit="1" customWidth="1"/>
    <col min="14591" max="14598" width="21.28515625" style="247" bestFit="1" customWidth="1"/>
    <col min="14599" max="14599" width="22.7109375" style="247" customWidth="1"/>
    <col min="14600" max="14600" width="22" style="247" customWidth="1"/>
    <col min="14601" max="14601" width="22.7109375" style="247" customWidth="1"/>
    <col min="14602" max="14607" width="21.28515625" style="247" bestFit="1" customWidth="1"/>
    <col min="14608" max="14608" width="19.5703125" style="247" customWidth="1"/>
    <col min="14609" max="14609" width="21.28515625" style="247" bestFit="1" customWidth="1"/>
    <col min="14610" max="14610" width="22.7109375" style="247" customWidth="1"/>
    <col min="14611" max="14611" width="22" style="247" customWidth="1"/>
    <col min="14612" max="14612" width="23.42578125" style="247" bestFit="1" customWidth="1"/>
    <col min="14613" max="14615" width="9.28515625" style="247"/>
    <col min="14616" max="14616" width="11.28515625" style="247" customWidth="1"/>
    <col min="14617" max="14617" width="10.28515625" style="247" customWidth="1"/>
    <col min="14618" max="14825" width="9.28515625" style="247"/>
    <col min="14826" max="14826" width="2.7109375" style="247" customWidth="1"/>
    <col min="14827" max="14827" width="13.28515625" style="247" customWidth="1"/>
    <col min="14828" max="14828" width="60.28515625" style="247" customWidth="1"/>
    <col min="14829" max="14833" width="10.7109375" style="247" bestFit="1" customWidth="1"/>
    <col min="14834" max="14834" width="11.7109375" style="247" bestFit="1" customWidth="1"/>
    <col min="14835" max="14835" width="14.28515625" style="247" bestFit="1" customWidth="1"/>
    <col min="14836" max="14836" width="17.42578125" style="247" bestFit="1" customWidth="1"/>
    <col min="14837" max="14839" width="17.5703125" style="247" bestFit="1" customWidth="1"/>
    <col min="14840" max="14846" width="21" style="247" bestFit="1" customWidth="1"/>
    <col min="14847" max="14854" width="21.28515625" style="247" bestFit="1" customWidth="1"/>
    <col min="14855" max="14855" width="22.7109375" style="247" customWidth="1"/>
    <col min="14856" max="14856" width="22" style="247" customWidth="1"/>
    <col min="14857" max="14857" width="22.7109375" style="247" customWidth="1"/>
    <col min="14858" max="14863" width="21.28515625" style="247" bestFit="1" customWidth="1"/>
    <col min="14864" max="14864" width="19.5703125" style="247" customWidth="1"/>
    <col min="14865" max="14865" width="21.28515625" style="247" bestFit="1" customWidth="1"/>
    <col min="14866" max="14866" width="22.7109375" style="247" customWidth="1"/>
    <col min="14867" max="14867" width="22" style="247" customWidth="1"/>
    <col min="14868" max="14868" width="23.42578125" style="247" bestFit="1" customWidth="1"/>
    <col min="14869" max="14871" width="9.28515625" style="247"/>
    <col min="14872" max="14872" width="11.28515625" style="247" customWidth="1"/>
    <col min="14873" max="14873" width="10.28515625" style="247" customWidth="1"/>
    <col min="14874" max="15081" width="9.28515625" style="247"/>
    <col min="15082" max="15082" width="2.7109375" style="247" customWidth="1"/>
    <col min="15083" max="15083" width="13.28515625" style="247" customWidth="1"/>
    <col min="15084" max="15084" width="60.28515625" style="247" customWidth="1"/>
    <col min="15085" max="15089" width="10.7109375" style="247" bestFit="1" customWidth="1"/>
    <col min="15090" max="15090" width="11.7109375" style="247" bestFit="1" customWidth="1"/>
    <col min="15091" max="15091" width="14.28515625" style="247" bestFit="1" customWidth="1"/>
    <col min="15092" max="15092" width="17.42578125" style="247" bestFit="1" customWidth="1"/>
    <col min="15093" max="15095" width="17.5703125" style="247" bestFit="1" customWidth="1"/>
    <col min="15096" max="15102" width="21" style="247" bestFit="1" customWidth="1"/>
    <col min="15103" max="15110" width="21.28515625" style="247" bestFit="1" customWidth="1"/>
    <col min="15111" max="15111" width="22.7109375" style="247" customWidth="1"/>
    <col min="15112" max="15112" width="22" style="247" customWidth="1"/>
    <col min="15113" max="15113" width="22.7109375" style="247" customWidth="1"/>
    <col min="15114" max="15119" width="21.28515625" style="247" bestFit="1" customWidth="1"/>
    <col min="15120" max="15120" width="19.5703125" style="247" customWidth="1"/>
    <col min="15121" max="15121" width="21.28515625" style="247" bestFit="1" customWidth="1"/>
    <col min="15122" max="15122" width="22.7109375" style="247" customWidth="1"/>
    <col min="15123" max="15123" width="22" style="247" customWidth="1"/>
    <col min="15124" max="15124" width="23.42578125" style="247" bestFit="1" customWidth="1"/>
    <col min="15125" max="15127" width="9.28515625" style="247"/>
    <col min="15128" max="15128" width="11.28515625" style="247" customWidth="1"/>
    <col min="15129" max="15129" width="10.28515625" style="247" customWidth="1"/>
    <col min="15130" max="15337" width="9.28515625" style="247"/>
    <col min="15338" max="15338" width="2.7109375" style="247" customWidth="1"/>
    <col min="15339" max="15339" width="13.28515625" style="247" customWidth="1"/>
    <col min="15340" max="15340" width="60.28515625" style="247" customWidth="1"/>
    <col min="15341" max="15345" width="10.7109375" style="247" bestFit="1" customWidth="1"/>
    <col min="15346" max="15346" width="11.7109375" style="247" bestFit="1" customWidth="1"/>
    <col min="15347" max="15347" width="14.28515625" style="247" bestFit="1" customWidth="1"/>
    <col min="15348" max="15348" width="17.42578125" style="247" bestFit="1" customWidth="1"/>
    <col min="15349" max="15351" width="17.5703125" style="247" bestFit="1" customWidth="1"/>
    <col min="15352" max="15358" width="21" style="247" bestFit="1" customWidth="1"/>
    <col min="15359" max="15366" width="21.28515625" style="247" bestFit="1" customWidth="1"/>
    <col min="15367" max="15367" width="22.7109375" style="247" customWidth="1"/>
    <col min="15368" max="15368" width="22" style="247" customWidth="1"/>
    <col min="15369" max="15369" width="22.7109375" style="247" customWidth="1"/>
    <col min="15370" max="15375" width="21.28515625" style="247" bestFit="1" customWidth="1"/>
    <col min="15376" max="15376" width="19.5703125" style="247" customWidth="1"/>
    <col min="15377" max="15377" width="21.28515625" style="247" bestFit="1" customWidth="1"/>
    <col min="15378" max="15378" width="22.7109375" style="247" customWidth="1"/>
    <col min="15379" max="15379" width="22" style="247" customWidth="1"/>
    <col min="15380" max="15380" width="23.42578125" style="247" bestFit="1" customWidth="1"/>
    <col min="15381" max="15383" width="9.28515625" style="247"/>
    <col min="15384" max="15384" width="11.28515625" style="247" customWidth="1"/>
    <col min="15385" max="15385" width="10.28515625" style="247" customWidth="1"/>
    <col min="15386" max="15593" width="9.28515625" style="247"/>
    <col min="15594" max="15594" width="2.7109375" style="247" customWidth="1"/>
    <col min="15595" max="15595" width="13.28515625" style="247" customWidth="1"/>
    <col min="15596" max="15596" width="60.28515625" style="247" customWidth="1"/>
    <col min="15597" max="15601" width="10.7109375" style="247" bestFit="1" customWidth="1"/>
    <col min="15602" max="15602" width="11.7109375" style="247" bestFit="1" customWidth="1"/>
    <col min="15603" max="15603" width="14.28515625" style="247" bestFit="1" customWidth="1"/>
    <col min="15604" max="15604" width="17.42578125" style="247" bestFit="1" customWidth="1"/>
    <col min="15605" max="15607" width="17.5703125" style="247" bestFit="1" customWidth="1"/>
    <col min="15608" max="15614" width="21" style="247" bestFit="1" customWidth="1"/>
    <col min="15615" max="15622" width="21.28515625" style="247" bestFit="1" customWidth="1"/>
    <col min="15623" max="15623" width="22.7109375" style="247" customWidth="1"/>
    <col min="15624" max="15624" width="22" style="247" customWidth="1"/>
    <col min="15625" max="15625" width="22.7109375" style="247" customWidth="1"/>
    <col min="15626" max="15631" width="21.28515625" style="247" bestFit="1" customWidth="1"/>
    <col min="15632" max="15632" width="19.5703125" style="247" customWidth="1"/>
    <col min="15633" max="15633" width="21.28515625" style="247" bestFit="1" customWidth="1"/>
    <col min="15634" max="15634" width="22.7109375" style="247" customWidth="1"/>
    <col min="15635" max="15635" width="22" style="247" customWidth="1"/>
    <col min="15636" max="15636" width="23.42578125" style="247" bestFit="1" customWidth="1"/>
    <col min="15637" max="15639" width="9.28515625" style="247"/>
    <col min="15640" max="15640" width="11.28515625" style="247" customWidth="1"/>
    <col min="15641" max="15641" width="10.28515625" style="247" customWidth="1"/>
    <col min="15642" max="15849" width="9.28515625" style="247"/>
    <col min="15850" max="15850" width="2.7109375" style="247" customWidth="1"/>
    <col min="15851" max="15851" width="13.28515625" style="247" customWidth="1"/>
    <col min="15852" max="15852" width="60.28515625" style="247" customWidth="1"/>
    <col min="15853" max="15857" width="10.7109375" style="247" bestFit="1" customWidth="1"/>
    <col min="15858" max="15858" width="11.7109375" style="247" bestFit="1" customWidth="1"/>
    <col min="15859" max="15859" width="14.28515625" style="247" bestFit="1" customWidth="1"/>
    <col min="15860" max="15860" width="17.42578125" style="247" bestFit="1" customWidth="1"/>
    <col min="15861" max="15863" width="17.5703125" style="247" bestFit="1" customWidth="1"/>
    <col min="15864" max="15870" width="21" style="247" bestFit="1" customWidth="1"/>
    <col min="15871" max="15878" width="21.28515625" style="247" bestFit="1" customWidth="1"/>
    <col min="15879" max="15879" width="22.7109375" style="247" customWidth="1"/>
    <col min="15880" max="15880" width="22" style="247" customWidth="1"/>
    <col min="15881" max="15881" width="22.7109375" style="247" customWidth="1"/>
    <col min="15882" max="15887" width="21.28515625" style="247" bestFit="1" customWidth="1"/>
    <col min="15888" max="15888" width="19.5703125" style="247" customWidth="1"/>
    <col min="15889" max="15889" width="21.28515625" style="247" bestFit="1" customWidth="1"/>
    <col min="15890" max="15890" width="22.7109375" style="247" customWidth="1"/>
    <col min="15891" max="15891" width="22" style="247" customWidth="1"/>
    <col min="15892" max="15892" width="23.42578125" style="247" bestFit="1" customWidth="1"/>
    <col min="15893" max="15895" width="9.28515625" style="247"/>
    <col min="15896" max="15896" width="11.28515625" style="247" customWidth="1"/>
    <col min="15897" max="15897" width="10.28515625" style="247" customWidth="1"/>
    <col min="15898" max="16105" width="9.28515625" style="247"/>
    <col min="16106" max="16106" width="2.7109375" style="247" customWidth="1"/>
    <col min="16107" max="16107" width="13.28515625" style="247" customWidth="1"/>
    <col min="16108" max="16108" width="60.28515625" style="247" customWidth="1"/>
    <col min="16109" max="16113" width="10.7109375" style="247" bestFit="1" customWidth="1"/>
    <col min="16114" max="16114" width="11.7109375" style="247" bestFit="1" customWidth="1"/>
    <col min="16115" max="16115" width="14.28515625" style="247" bestFit="1" customWidth="1"/>
    <col min="16116" max="16116" width="17.42578125" style="247" bestFit="1" customWidth="1"/>
    <col min="16117" max="16119" width="17.5703125" style="247" bestFit="1" customWidth="1"/>
    <col min="16120" max="16126" width="21" style="247" bestFit="1" customWidth="1"/>
    <col min="16127" max="16134" width="21.28515625" style="247" bestFit="1" customWidth="1"/>
    <col min="16135" max="16135" width="22.7109375" style="247" customWidth="1"/>
    <col min="16136" max="16136" width="22" style="247" customWidth="1"/>
    <col min="16137" max="16137" width="22.7109375" style="247" customWidth="1"/>
    <col min="16138" max="16143" width="21.28515625" style="247" bestFit="1" customWidth="1"/>
    <col min="16144" max="16144" width="19.5703125" style="247" customWidth="1"/>
    <col min="16145" max="16145" width="21.28515625" style="247" bestFit="1" customWidth="1"/>
    <col min="16146" max="16146" width="22.7109375" style="247" customWidth="1"/>
    <col min="16147" max="16147" width="22" style="247" customWidth="1"/>
    <col min="16148" max="16148" width="23.42578125" style="247" bestFit="1" customWidth="1"/>
    <col min="16149" max="16151" width="9.28515625" style="247"/>
    <col min="16152" max="16152" width="11.28515625" style="247" customWidth="1"/>
    <col min="16153" max="16153" width="10.28515625" style="247" customWidth="1"/>
    <col min="16154" max="16384" width="9.28515625" style="247"/>
  </cols>
  <sheetData>
    <row r="1" spans="2:26" x14ac:dyDescent="0.25">
      <c r="B1" s="246"/>
    </row>
    <row r="2" spans="2:26" x14ac:dyDescent="0.25">
      <c r="B2" s="248"/>
      <c r="C2" s="248"/>
      <c r="D2" s="248"/>
      <c r="E2" s="249"/>
      <c r="F2" s="249"/>
      <c r="G2" s="249"/>
      <c r="H2" s="249"/>
      <c r="I2" s="249"/>
      <c r="J2" s="249"/>
      <c r="K2" s="249"/>
      <c r="L2" s="298" t="s">
        <v>128</v>
      </c>
      <c r="M2" s="249"/>
      <c r="N2" s="249"/>
      <c r="O2" s="249"/>
      <c r="P2" s="248"/>
      <c r="Q2" s="249"/>
      <c r="R2" s="249"/>
      <c r="S2" s="249"/>
      <c r="T2" s="249"/>
      <c r="U2" s="249"/>
      <c r="V2" s="249"/>
      <c r="W2" s="249"/>
      <c r="X2" s="249"/>
      <c r="Y2" s="249"/>
      <c r="Z2" s="249"/>
    </row>
    <row r="3" spans="2:26" x14ac:dyDescent="0.25">
      <c r="B3" s="250"/>
      <c r="C3" s="251"/>
      <c r="E3" s="250"/>
      <c r="F3" s="250"/>
      <c r="G3" s="250"/>
      <c r="H3" s="250"/>
      <c r="I3" s="250"/>
      <c r="J3" s="250"/>
      <c r="K3" s="250"/>
      <c r="L3" s="302" t="s">
        <v>491</v>
      </c>
      <c r="M3" s="250"/>
      <c r="N3" s="250"/>
      <c r="O3" s="250"/>
      <c r="P3" s="250"/>
      <c r="Q3" s="250"/>
      <c r="R3" s="250"/>
      <c r="S3" s="250"/>
      <c r="T3" s="250"/>
      <c r="U3" s="250"/>
      <c r="V3" s="250"/>
      <c r="W3" s="250"/>
      <c r="X3" s="251"/>
      <c r="Y3" s="251"/>
      <c r="Z3" s="251"/>
    </row>
    <row r="4" spans="2:26" x14ac:dyDescent="0.25">
      <c r="B4" s="248"/>
      <c r="C4" s="248"/>
      <c r="D4" s="248"/>
      <c r="E4" s="252"/>
      <c r="F4" s="252"/>
      <c r="G4" s="252"/>
      <c r="H4" s="252"/>
      <c r="I4" s="252"/>
      <c r="J4" s="252"/>
      <c r="K4" s="252"/>
      <c r="L4" s="253" t="s">
        <v>608</v>
      </c>
      <c r="M4" s="252"/>
      <c r="N4" s="252"/>
      <c r="O4" s="252"/>
      <c r="P4" s="248"/>
      <c r="Q4" s="252"/>
      <c r="R4" s="252"/>
      <c r="S4" s="252"/>
      <c r="T4" s="252"/>
      <c r="U4" s="252"/>
      <c r="V4" s="252"/>
      <c r="W4" s="252"/>
      <c r="X4" s="252"/>
      <c r="Y4" s="252"/>
      <c r="Z4" s="252"/>
    </row>
    <row r="5" spans="2:26" x14ac:dyDescent="0.25">
      <c r="B5" s="254"/>
      <c r="C5" s="254"/>
      <c r="D5" s="254"/>
      <c r="E5" s="252"/>
      <c r="F5" s="252"/>
      <c r="G5" s="252"/>
      <c r="H5" s="252"/>
      <c r="I5" s="252"/>
      <c r="J5" s="252"/>
      <c r="K5" s="252"/>
      <c r="L5" s="252"/>
      <c r="M5" s="252"/>
      <c r="N5" s="252"/>
      <c r="O5" s="252"/>
      <c r="P5" s="252"/>
      <c r="Q5" s="252"/>
      <c r="R5" s="252"/>
      <c r="S5" s="252"/>
      <c r="T5" s="252"/>
      <c r="V5" s="252"/>
      <c r="W5" s="252"/>
      <c r="X5" s="252"/>
      <c r="Y5" s="252"/>
      <c r="Z5" s="252"/>
    </row>
    <row r="6" spans="2:26" x14ac:dyDescent="0.25">
      <c r="B6" s="945" t="s">
        <v>609</v>
      </c>
      <c r="C6" s="255" t="s">
        <v>610</v>
      </c>
      <c r="D6" s="948" t="s">
        <v>611</v>
      </c>
      <c r="E6" s="948"/>
      <c r="F6" s="948"/>
      <c r="G6" s="948"/>
      <c r="H6" s="948" t="s">
        <v>611</v>
      </c>
      <c r="I6" s="948"/>
      <c r="J6" s="948"/>
      <c r="K6" s="948"/>
      <c r="L6" s="948" t="s">
        <v>612</v>
      </c>
      <c r="M6" s="948"/>
      <c r="N6" s="948"/>
      <c r="O6" s="948"/>
      <c r="P6" s="948" t="s">
        <v>613</v>
      </c>
      <c r="Q6" s="948"/>
      <c r="R6" s="948"/>
      <c r="S6" s="948"/>
      <c r="T6" s="256"/>
      <c r="U6" s="252"/>
      <c r="V6" s="252"/>
      <c r="W6" s="252"/>
    </row>
    <row r="7" spans="2:26" x14ac:dyDescent="0.25">
      <c r="B7" s="946"/>
      <c r="C7" s="257" t="s">
        <v>614</v>
      </c>
      <c r="D7" s="258" t="s">
        <v>615</v>
      </c>
      <c r="E7" s="258" t="s">
        <v>616</v>
      </c>
      <c r="F7" s="258" t="s">
        <v>617</v>
      </c>
      <c r="G7" s="258" t="s">
        <v>618</v>
      </c>
      <c r="H7" s="258" t="s">
        <v>615</v>
      </c>
      <c r="I7" s="258" t="s">
        <v>616</v>
      </c>
      <c r="J7" s="258" t="s">
        <v>617</v>
      </c>
      <c r="K7" s="258" t="s">
        <v>618</v>
      </c>
      <c r="L7" s="258" t="s">
        <v>615</v>
      </c>
      <c r="M7" s="258" t="s">
        <v>616</v>
      </c>
      <c r="N7" s="258" t="s">
        <v>617</v>
      </c>
      <c r="O7" s="258" t="s">
        <v>618</v>
      </c>
      <c r="P7" s="258" t="s">
        <v>615</v>
      </c>
      <c r="Q7" s="258" t="s">
        <v>616</v>
      </c>
      <c r="R7" s="258" t="s">
        <v>617</v>
      </c>
      <c r="S7" s="258" t="s">
        <v>618</v>
      </c>
      <c r="T7" s="258" t="s">
        <v>176</v>
      </c>
      <c r="U7" s="252"/>
      <c r="V7" s="252"/>
    </row>
    <row r="8" spans="2:26" x14ac:dyDescent="0.25">
      <c r="B8" s="947"/>
      <c r="C8" s="255" t="s">
        <v>619</v>
      </c>
      <c r="D8" s="259"/>
      <c r="E8" s="259"/>
      <c r="F8" s="259"/>
      <c r="G8" s="259"/>
      <c r="H8" s="259"/>
      <c r="I8" s="259"/>
      <c r="J8" s="259"/>
      <c r="K8" s="259"/>
      <c r="L8" s="259"/>
      <c r="M8" s="259"/>
      <c r="N8" s="259"/>
      <c r="O8" s="259"/>
      <c r="P8" s="259"/>
      <c r="Q8" s="259"/>
      <c r="R8" s="259"/>
      <c r="S8" s="259"/>
      <c r="T8" s="259"/>
      <c r="U8" s="252"/>
      <c r="V8" s="252"/>
    </row>
    <row r="9" spans="2:26" x14ac:dyDescent="0.25">
      <c r="B9" s="260"/>
      <c r="C9" s="260"/>
      <c r="D9" s="260"/>
      <c r="E9" s="260"/>
      <c r="F9" s="260"/>
      <c r="G9" s="260"/>
      <c r="H9" s="260"/>
      <c r="I9" s="260"/>
      <c r="J9" s="260"/>
      <c r="K9" s="260"/>
      <c r="L9" s="260"/>
      <c r="M9" s="260"/>
      <c r="N9" s="260"/>
      <c r="O9" s="260"/>
      <c r="P9" s="260"/>
      <c r="Q9" s="260"/>
      <c r="R9" s="260"/>
      <c r="S9" s="260"/>
      <c r="T9" s="260"/>
      <c r="U9" s="252"/>
      <c r="V9" s="252"/>
    </row>
    <row r="10" spans="2:26" x14ac:dyDescent="0.25">
      <c r="B10" s="261">
        <v>1.1000000000000001</v>
      </c>
      <c r="C10" s="262" t="s">
        <v>363</v>
      </c>
      <c r="D10" s="260"/>
      <c r="E10" s="260"/>
      <c r="F10" s="260"/>
      <c r="G10" s="260"/>
      <c r="H10" s="260"/>
      <c r="I10" s="260"/>
      <c r="J10" s="260"/>
      <c r="K10" s="260"/>
      <c r="L10" s="260"/>
      <c r="M10" s="260"/>
      <c r="N10" s="260"/>
      <c r="O10" s="260"/>
      <c r="P10" s="260"/>
      <c r="Q10" s="260"/>
      <c r="R10" s="260"/>
      <c r="S10" s="260"/>
      <c r="T10" s="260"/>
      <c r="U10" s="252"/>
      <c r="V10" s="252"/>
    </row>
    <row r="11" spans="2:26" x14ac:dyDescent="0.25">
      <c r="B11" s="260"/>
      <c r="C11" s="260" t="s">
        <v>620</v>
      </c>
      <c r="D11" s="263"/>
      <c r="E11" s="263"/>
      <c r="F11" s="263"/>
      <c r="G11" s="263"/>
      <c r="H11" s="263"/>
      <c r="I11" s="263"/>
      <c r="J11" s="263"/>
      <c r="K11" s="263"/>
      <c r="L11" s="263"/>
      <c r="M11" s="263"/>
      <c r="N11" s="263"/>
      <c r="O11" s="263"/>
      <c r="P11" s="263"/>
      <c r="Q11" s="263"/>
      <c r="R11" s="263"/>
      <c r="S11" s="263"/>
      <c r="T11" s="264"/>
      <c r="U11" s="252"/>
      <c r="V11" s="252"/>
    </row>
    <row r="12" spans="2:26" x14ac:dyDescent="0.25">
      <c r="B12" s="260"/>
      <c r="C12" s="260" t="s">
        <v>621</v>
      </c>
      <c r="D12" s="265"/>
      <c r="E12" s="265"/>
      <c r="F12" s="265"/>
      <c r="G12" s="265"/>
      <c r="H12" s="265"/>
      <c r="I12" s="265"/>
      <c r="J12" s="265"/>
      <c r="K12" s="265"/>
      <c r="L12" s="265"/>
      <c r="M12" s="265"/>
      <c r="N12" s="265"/>
      <c r="O12" s="265"/>
      <c r="P12" s="265"/>
      <c r="Q12" s="265"/>
      <c r="R12" s="265"/>
      <c r="S12" s="265"/>
      <c r="T12" s="264"/>
      <c r="U12" s="252"/>
      <c r="V12" s="252"/>
    </row>
    <row r="13" spans="2:26" x14ac:dyDescent="0.25">
      <c r="B13" s="260"/>
      <c r="C13" s="260" t="s">
        <v>220</v>
      </c>
      <c r="D13" s="263"/>
      <c r="E13" s="263"/>
      <c r="F13" s="263"/>
      <c r="G13" s="263"/>
      <c r="H13" s="263"/>
      <c r="I13" s="263"/>
      <c r="J13" s="263"/>
      <c r="K13" s="263"/>
      <c r="L13" s="263"/>
      <c r="M13" s="263"/>
      <c r="N13" s="263"/>
      <c r="O13" s="263"/>
      <c r="P13" s="263"/>
      <c r="Q13" s="263"/>
      <c r="R13" s="263"/>
      <c r="S13" s="263"/>
      <c r="T13" s="266"/>
      <c r="U13" s="267"/>
      <c r="V13" s="252"/>
    </row>
    <row r="14" spans="2:26" x14ac:dyDescent="0.25">
      <c r="B14" s="260"/>
      <c r="C14" s="260" t="s">
        <v>622</v>
      </c>
      <c r="D14" s="263"/>
      <c r="E14" s="263"/>
      <c r="F14" s="263"/>
      <c r="G14" s="263"/>
      <c r="H14" s="263"/>
      <c r="I14" s="263"/>
      <c r="J14" s="263"/>
      <c r="K14" s="263"/>
      <c r="L14" s="263"/>
      <c r="M14" s="263"/>
      <c r="N14" s="263"/>
      <c r="O14" s="263"/>
      <c r="P14" s="263"/>
      <c r="Q14" s="263"/>
      <c r="R14" s="263"/>
      <c r="S14" s="263"/>
      <c r="T14" s="264"/>
      <c r="U14" s="252"/>
      <c r="V14" s="252"/>
    </row>
    <row r="15" spans="2:26" x14ac:dyDescent="0.25">
      <c r="B15" s="260"/>
      <c r="C15" s="260" t="s">
        <v>623</v>
      </c>
      <c r="D15" s="263"/>
      <c r="E15" s="263"/>
      <c r="F15" s="263"/>
      <c r="G15" s="263"/>
      <c r="H15" s="263"/>
      <c r="I15" s="263"/>
      <c r="J15" s="263"/>
      <c r="K15" s="263"/>
      <c r="L15" s="263"/>
      <c r="M15" s="263"/>
      <c r="N15" s="263"/>
      <c r="O15" s="263"/>
      <c r="P15" s="263"/>
      <c r="Q15" s="263"/>
      <c r="R15" s="263"/>
      <c r="S15" s="263"/>
      <c r="T15" s="264"/>
      <c r="U15" s="252"/>
      <c r="V15" s="252"/>
    </row>
    <row r="16" spans="2:26" x14ac:dyDescent="0.25">
      <c r="B16" s="260"/>
      <c r="C16" s="260"/>
      <c r="D16" s="263"/>
      <c r="E16" s="263"/>
      <c r="F16" s="263"/>
      <c r="G16" s="263"/>
      <c r="H16" s="263"/>
      <c r="I16" s="263"/>
      <c r="J16" s="263"/>
      <c r="K16" s="263"/>
      <c r="L16" s="263"/>
      <c r="M16" s="263"/>
      <c r="N16" s="263"/>
      <c r="O16" s="263"/>
      <c r="P16" s="263"/>
      <c r="Q16" s="263"/>
      <c r="R16" s="263"/>
      <c r="S16" s="263"/>
      <c r="T16" s="264"/>
      <c r="U16" s="252"/>
      <c r="V16" s="252"/>
    </row>
    <row r="17" spans="2:22" s="271" customFormat="1" x14ac:dyDescent="0.25">
      <c r="B17" s="262">
        <v>1.2</v>
      </c>
      <c r="C17" s="262" t="s">
        <v>370</v>
      </c>
      <c r="D17" s="268"/>
      <c r="E17" s="268"/>
      <c r="F17" s="268"/>
      <c r="G17" s="268"/>
      <c r="H17" s="268"/>
      <c r="I17" s="268"/>
      <c r="J17" s="268"/>
      <c r="K17" s="268"/>
      <c r="L17" s="268"/>
      <c r="M17" s="268"/>
      <c r="N17" s="268"/>
      <c r="O17" s="268"/>
      <c r="P17" s="268"/>
      <c r="Q17" s="268"/>
      <c r="R17" s="268"/>
      <c r="S17" s="268"/>
      <c r="T17" s="269"/>
      <c r="U17" s="270"/>
      <c r="V17" s="270"/>
    </row>
    <row r="18" spans="2:22" x14ac:dyDescent="0.25">
      <c r="B18" s="260"/>
      <c r="C18" s="260" t="s">
        <v>620</v>
      </c>
      <c r="D18" s="264"/>
      <c r="E18" s="264"/>
      <c r="F18" s="264"/>
      <c r="G18" s="264"/>
      <c r="H18" s="264"/>
      <c r="I18" s="264"/>
      <c r="J18" s="264"/>
      <c r="K18" s="264"/>
      <c r="L18" s="264"/>
      <c r="M18" s="264"/>
      <c r="N18" s="264"/>
      <c r="O18" s="264"/>
      <c r="P18" s="264"/>
      <c r="Q18" s="264"/>
      <c r="R18" s="264"/>
      <c r="S18" s="264"/>
      <c r="T18" s="264"/>
      <c r="U18" s="252"/>
      <c r="V18" s="252"/>
    </row>
    <row r="19" spans="2:22" x14ac:dyDescent="0.25">
      <c r="B19" s="260"/>
      <c r="C19" s="260" t="s">
        <v>621</v>
      </c>
      <c r="D19" s="272"/>
      <c r="E19" s="272"/>
      <c r="F19" s="272"/>
      <c r="G19" s="272"/>
      <c r="H19" s="272"/>
      <c r="I19" s="272"/>
      <c r="J19" s="272"/>
      <c r="K19" s="272"/>
      <c r="L19" s="272"/>
      <c r="M19" s="272"/>
      <c r="N19" s="272"/>
      <c r="O19" s="272"/>
      <c r="P19" s="272"/>
      <c r="Q19" s="272"/>
      <c r="R19" s="272"/>
      <c r="S19" s="272"/>
      <c r="T19" s="264"/>
      <c r="U19" s="252"/>
      <c r="V19" s="252"/>
    </row>
    <row r="20" spans="2:22" x14ac:dyDescent="0.25">
      <c r="B20" s="260"/>
      <c r="C20" s="260" t="s">
        <v>220</v>
      </c>
      <c r="D20" s="264"/>
      <c r="E20" s="264"/>
      <c r="F20" s="264"/>
      <c r="G20" s="264"/>
      <c r="H20" s="264"/>
      <c r="I20" s="264"/>
      <c r="J20" s="264"/>
      <c r="K20" s="264"/>
      <c r="L20" s="264"/>
      <c r="M20" s="264"/>
      <c r="N20" s="264"/>
      <c r="O20" s="264"/>
      <c r="P20" s="264"/>
      <c r="Q20" s="264"/>
      <c r="R20" s="264"/>
      <c r="S20" s="264"/>
      <c r="T20" s="266"/>
      <c r="U20" s="267"/>
      <c r="V20" s="252"/>
    </row>
    <row r="21" spans="2:22" x14ac:dyDescent="0.25">
      <c r="B21" s="260"/>
      <c r="C21" s="260" t="s">
        <v>622</v>
      </c>
      <c r="D21" s="264"/>
      <c r="E21" s="264"/>
      <c r="F21" s="264"/>
      <c r="G21" s="264"/>
      <c r="H21" s="264"/>
      <c r="I21" s="264"/>
      <c r="J21" s="264"/>
      <c r="K21" s="264"/>
      <c r="L21" s="264"/>
      <c r="M21" s="264"/>
      <c r="N21" s="264"/>
      <c r="O21" s="264"/>
      <c r="P21" s="264"/>
      <c r="Q21" s="264"/>
      <c r="R21" s="264"/>
      <c r="S21" s="264"/>
      <c r="T21" s="264"/>
      <c r="U21" s="252"/>
      <c r="V21" s="252"/>
    </row>
    <row r="22" spans="2:22" x14ac:dyDescent="0.25">
      <c r="B22" s="260"/>
      <c r="C22" s="260" t="s">
        <v>623</v>
      </c>
      <c r="D22" s="264"/>
      <c r="E22" s="264"/>
      <c r="F22" s="264"/>
      <c r="G22" s="264"/>
      <c r="H22" s="264"/>
      <c r="I22" s="264"/>
      <c r="J22" s="264"/>
      <c r="K22" s="264"/>
      <c r="L22" s="264"/>
      <c r="M22" s="264"/>
      <c r="N22" s="264"/>
      <c r="O22" s="264"/>
      <c r="P22" s="264"/>
      <c r="Q22" s="264"/>
      <c r="R22" s="264"/>
      <c r="S22" s="264"/>
      <c r="T22" s="264"/>
      <c r="U22" s="252"/>
      <c r="V22" s="252"/>
    </row>
    <row r="23" spans="2:22" x14ac:dyDescent="0.25">
      <c r="B23" s="260"/>
      <c r="C23" s="260"/>
      <c r="D23" s="264"/>
      <c r="E23" s="264"/>
      <c r="F23" s="264"/>
      <c r="G23" s="264"/>
      <c r="H23" s="264"/>
      <c r="I23" s="264"/>
      <c r="J23" s="264"/>
      <c r="K23" s="264"/>
      <c r="L23" s="264"/>
      <c r="M23" s="264"/>
      <c r="N23" s="264"/>
      <c r="O23" s="264"/>
      <c r="P23" s="264"/>
      <c r="Q23" s="264"/>
      <c r="R23" s="264"/>
      <c r="S23" s="264"/>
      <c r="T23" s="264"/>
      <c r="U23" s="252"/>
      <c r="V23" s="252"/>
    </row>
    <row r="24" spans="2:22" x14ac:dyDescent="0.25">
      <c r="B24" s="262">
        <v>1.3</v>
      </c>
      <c r="C24" s="262" t="s">
        <v>624</v>
      </c>
      <c r="D24" s="264"/>
      <c r="E24" s="264"/>
      <c r="F24" s="264"/>
      <c r="G24" s="264"/>
      <c r="H24" s="264"/>
      <c r="I24" s="264"/>
      <c r="J24" s="264"/>
      <c r="K24" s="264"/>
      <c r="L24" s="264"/>
      <c r="M24" s="264"/>
      <c r="N24" s="264"/>
      <c r="O24" s="264"/>
      <c r="P24" s="264"/>
      <c r="Q24" s="264"/>
      <c r="R24" s="264"/>
      <c r="S24" s="264"/>
      <c r="T24" s="264"/>
      <c r="U24" s="252"/>
      <c r="V24" s="252"/>
    </row>
    <row r="25" spans="2:22" x14ac:dyDescent="0.25">
      <c r="B25" s="260"/>
      <c r="C25" s="260" t="s">
        <v>620</v>
      </c>
      <c r="D25" s="264"/>
      <c r="E25" s="264"/>
      <c r="F25" s="264"/>
      <c r="G25" s="264"/>
      <c r="H25" s="264"/>
      <c r="I25" s="264"/>
      <c r="J25" s="264"/>
      <c r="K25" s="264"/>
      <c r="L25" s="264"/>
      <c r="M25" s="264"/>
      <c r="N25" s="264"/>
      <c r="O25" s="264"/>
      <c r="P25" s="264"/>
      <c r="Q25" s="264"/>
      <c r="R25" s="264"/>
      <c r="S25" s="264"/>
      <c r="T25" s="264"/>
      <c r="U25" s="252"/>
      <c r="V25" s="252"/>
    </row>
    <row r="26" spans="2:22" x14ac:dyDescent="0.25">
      <c r="B26" s="260"/>
      <c r="C26" s="260" t="s">
        <v>621</v>
      </c>
      <c r="D26" s="272"/>
      <c r="E26" s="272"/>
      <c r="F26" s="272"/>
      <c r="G26" s="272"/>
      <c r="H26" s="272"/>
      <c r="I26" s="272"/>
      <c r="J26" s="272"/>
      <c r="K26" s="272"/>
      <c r="L26" s="272"/>
      <c r="M26" s="272"/>
      <c r="N26" s="272"/>
      <c r="O26" s="272"/>
      <c r="P26" s="272"/>
      <c r="Q26" s="272"/>
      <c r="R26" s="272"/>
      <c r="S26" s="272"/>
      <c r="T26" s="266"/>
      <c r="U26" s="252"/>
      <c r="V26" s="252"/>
    </row>
    <row r="27" spans="2:22" x14ac:dyDescent="0.25">
      <c r="B27" s="260"/>
      <c r="C27" s="260" t="s">
        <v>220</v>
      </c>
      <c r="D27" s="264"/>
      <c r="E27" s="264"/>
      <c r="F27" s="264"/>
      <c r="G27" s="264"/>
      <c r="H27" s="264"/>
      <c r="I27" s="264"/>
      <c r="J27" s="264"/>
      <c r="K27" s="264"/>
      <c r="L27" s="264"/>
      <c r="M27" s="264"/>
      <c r="N27" s="264"/>
      <c r="O27" s="264"/>
      <c r="P27" s="264"/>
      <c r="Q27" s="264"/>
      <c r="R27" s="264"/>
      <c r="S27" s="264"/>
      <c r="T27" s="266"/>
      <c r="U27" s="267"/>
      <c r="V27" s="252"/>
    </row>
    <row r="28" spans="2:22" x14ac:dyDescent="0.25">
      <c r="B28" s="260"/>
      <c r="C28" s="260" t="s">
        <v>622</v>
      </c>
      <c r="D28" s="264"/>
      <c r="E28" s="264"/>
      <c r="F28" s="264"/>
      <c r="G28" s="264"/>
      <c r="H28" s="264"/>
      <c r="I28" s="264"/>
      <c r="J28" s="264"/>
      <c r="K28" s="264"/>
      <c r="L28" s="264"/>
      <c r="M28" s="264"/>
      <c r="N28" s="264"/>
      <c r="O28" s="264"/>
      <c r="P28" s="264"/>
      <c r="Q28" s="264"/>
      <c r="R28" s="264"/>
      <c r="S28" s="264"/>
      <c r="T28" s="264"/>
      <c r="U28" s="252"/>
      <c r="V28" s="252"/>
    </row>
    <row r="29" spans="2:22" x14ac:dyDescent="0.25">
      <c r="B29" s="260"/>
      <c r="C29" s="260" t="s">
        <v>623</v>
      </c>
      <c r="D29" s="264"/>
      <c r="E29" s="264"/>
      <c r="F29" s="264"/>
      <c r="G29" s="264"/>
      <c r="H29" s="264"/>
      <c r="I29" s="264"/>
      <c r="J29" s="264"/>
      <c r="K29" s="264"/>
      <c r="L29" s="264"/>
      <c r="M29" s="264"/>
      <c r="N29" s="264"/>
      <c r="O29" s="264"/>
      <c r="P29" s="264"/>
      <c r="Q29" s="264"/>
      <c r="R29" s="264"/>
      <c r="S29" s="264"/>
      <c r="T29" s="264"/>
      <c r="U29" s="252"/>
      <c r="V29" s="252"/>
    </row>
    <row r="30" spans="2:22" x14ac:dyDescent="0.25">
      <c r="B30" s="260"/>
      <c r="C30" s="260"/>
      <c r="D30" s="264"/>
      <c r="E30" s="264"/>
      <c r="F30" s="264"/>
      <c r="G30" s="264"/>
      <c r="H30" s="264"/>
      <c r="I30" s="264"/>
      <c r="J30" s="264"/>
      <c r="K30" s="264"/>
      <c r="L30" s="264"/>
      <c r="M30" s="264"/>
      <c r="N30" s="264"/>
      <c r="O30" s="264"/>
      <c r="P30" s="264"/>
      <c r="Q30" s="264"/>
      <c r="R30" s="264"/>
      <c r="S30" s="264"/>
      <c r="T30" s="264"/>
      <c r="U30" s="252"/>
      <c r="V30" s="252"/>
    </row>
    <row r="31" spans="2:22" x14ac:dyDescent="0.25">
      <c r="B31" s="260"/>
      <c r="C31" s="260"/>
      <c r="D31" s="264"/>
      <c r="E31" s="264"/>
      <c r="F31" s="264"/>
      <c r="G31" s="264"/>
      <c r="H31" s="264"/>
      <c r="I31" s="264"/>
      <c r="J31" s="264"/>
      <c r="K31" s="264"/>
      <c r="L31" s="264"/>
      <c r="M31" s="264"/>
      <c r="N31" s="264"/>
      <c r="O31" s="264"/>
      <c r="P31" s="264"/>
      <c r="Q31" s="264"/>
      <c r="R31" s="264"/>
      <c r="S31" s="264"/>
      <c r="T31" s="264"/>
      <c r="U31" s="252"/>
      <c r="V31" s="252"/>
    </row>
    <row r="32" spans="2:22" x14ac:dyDescent="0.25">
      <c r="B32" s="261">
        <v>1.4</v>
      </c>
      <c r="C32" s="262" t="s">
        <v>625</v>
      </c>
      <c r="D32" s="264"/>
      <c r="E32" s="264"/>
      <c r="F32" s="264"/>
      <c r="G32" s="264"/>
      <c r="H32" s="264"/>
      <c r="I32" s="264"/>
      <c r="J32" s="264"/>
      <c r="K32" s="264"/>
      <c r="L32" s="264"/>
      <c r="M32" s="264"/>
      <c r="N32" s="264"/>
      <c r="O32" s="264"/>
      <c r="P32" s="264"/>
      <c r="Q32" s="264"/>
      <c r="R32" s="264"/>
      <c r="S32" s="264"/>
      <c r="T32" s="264"/>
      <c r="U32" s="252"/>
      <c r="V32" s="252"/>
    </row>
    <row r="33" spans="2:22" x14ac:dyDescent="0.25">
      <c r="B33" s="260"/>
      <c r="C33" s="260" t="s">
        <v>620</v>
      </c>
      <c r="D33" s="272"/>
      <c r="E33" s="272"/>
      <c r="F33" s="272"/>
      <c r="G33" s="272"/>
      <c r="H33" s="272"/>
      <c r="I33" s="272"/>
      <c r="J33" s="272"/>
      <c r="K33" s="272"/>
      <c r="L33" s="272"/>
      <c r="M33" s="272"/>
      <c r="N33" s="272"/>
      <c r="O33" s="272"/>
      <c r="P33" s="272"/>
      <c r="Q33" s="272"/>
      <c r="R33" s="272"/>
      <c r="S33" s="272"/>
      <c r="T33" s="264"/>
      <c r="U33" s="252"/>
      <c r="V33" s="252"/>
    </row>
    <row r="34" spans="2:22" x14ac:dyDescent="0.25">
      <c r="B34" s="260"/>
      <c r="C34" s="260" t="s">
        <v>621</v>
      </c>
      <c r="D34" s="272"/>
      <c r="E34" s="272"/>
      <c r="F34" s="272"/>
      <c r="G34" s="272"/>
      <c r="H34" s="272"/>
      <c r="I34" s="272"/>
      <c r="J34" s="272"/>
      <c r="K34" s="272"/>
      <c r="L34" s="272"/>
      <c r="M34" s="272"/>
      <c r="N34" s="272"/>
      <c r="O34" s="272"/>
      <c r="P34" s="272"/>
      <c r="Q34" s="272"/>
      <c r="R34" s="272"/>
      <c r="S34" s="272"/>
      <c r="T34" s="264"/>
      <c r="U34" s="252"/>
      <c r="V34" s="252"/>
    </row>
    <row r="35" spans="2:22" x14ac:dyDescent="0.25">
      <c r="B35" s="260"/>
      <c r="C35" s="260" t="s">
        <v>220</v>
      </c>
      <c r="D35" s="272"/>
      <c r="E35" s="272"/>
      <c r="F35" s="272"/>
      <c r="G35" s="272"/>
      <c r="H35" s="272"/>
      <c r="I35" s="272"/>
      <c r="J35" s="272"/>
      <c r="K35" s="272"/>
      <c r="L35" s="272"/>
      <c r="M35" s="272"/>
      <c r="N35" s="272"/>
      <c r="O35" s="272"/>
      <c r="P35" s="272"/>
      <c r="Q35" s="272"/>
      <c r="R35" s="272"/>
      <c r="S35" s="272"/>
      <c r="T35" s="264"/>
      <c r="U35" s="252"/>
      <c r="V35" s="252"/>
    </row>
    <row r="36" spans="2:22" x14ac:dyDescent="0.25">
      <c r="B36" s="260"/>
      <c r="C36" s="260" t="s">
        <v>622</v>
      </c>
      <c r="D36" s="272"/>
      <c r="E36" s="272"/>
      <c r="F36" s="272"/>
      <c r="G36" s="272"/>
      <c r="H36" s="272"/>
      <c r="I36" s="272"/>
      <c r="J36" s="272"/>
      <c r="K36" s="272"/>
      <c r="L36" s="272"/>
      <c r="M36" s="272"/>
      <c r="N36" s="272"/>
      <c r="O36" s="272"/>
      <c r="P36" s="272"/>
      <c r="Q36" s="272"/>
      <c r="R36" s="272"/>
      <c r="S36" s="272"/>
      <c r="T36" s="264"/>
      <c r="U36" s="252"/>
      <c r="V36" s="252"/>
    </row>
    <row r="37" spans="2:22" x14ac:dyDescent="0.25">
      <c r="B37" s="260"/>
      <c r="C37" s="260" t="s">
        <v>623</v>
      </c>
      <c r="D37" s="264"/>
      <c r="E37" s="264"/>
      <c r="F37" s="264"/>
      <c r="G37" s="264"/>
      <c r="H37" s="264"/>
      <c r="I37" s="264"/>
      <c r="J37" s="264"/>
      <c r="K37" s="264"/>
      <c r="L37" s="264"/>
      <c r="M37" s="264"/>
      <c r="N37" s="264"/>
      <c r="O37" s="264"/>
      <c r="P37" s="264"/>
      <c r="Q37" s="264"/>
      <c r="R37" s="264"/>
      <c r="S37" s="264"/>
      <c r="T37" s="264"/>
      <c r="U37" s="252"/>
      <c r="V37" s="252"/>
    </row>
    <row r="38" spans="2:22" x14ac:dyDescent="0.25">
      <c r="B38" s="260"/>
      <c r="C38" s="260"/>
      <c r="D38" s="264"/>
      <c r="E38" s="264"/>
      <c r="F38" s="264"/>
      <c r="G38" s="264"/>
      <c r="H38" s="264"/>
      <c r="I38" s="264"/>
      <c r="J38" s="264"/>
      <c r="K38" s="264"/>
      <c r="L38" s="264"/>
      <c r="M38" s="264"/>
      <c r="N38" s="264"/>
      <c r="O38" s="264"/>
      <c r="P38" s="264"/>
      <c r="Q38" s="264"/>
      <c r="R38" s="264"/>
      <c r="S38" s="264"/>
      <c r="T38" s="264"/>
      <c r="U38" s="252"/>
      <c r="V38" s="252"/>
    </row>
    <row r="39" spans="2:22" x14ac:dyDescent="0.25">
      <c r="B39" s="260">
        <v>2</v>
      </c>
      <c r="C39" s="262" t="s">
        <v>626</v>
      </c>
      <c r="D39" s="264"/>
      <c r="E39" s="264"/>
      <c r="F39" s="264"/>
      <c r="G39" s="264"/>
      <c r="H39" s="264"/>
      <c r="I39" s="264"/>
      <c r="J39" s="264"/>
      <c r="K39" s="264"/>
      <c r="L39" s="264"/>
      <c r="M39" s="264"/>
      <c r="N39" s="264"/>
      <c r="O39" s="264"/>
      <c r="P39" s="264"/>
      <c r="Q39" s="264"/>
      <c r="R39" s="264"/>
      <c r="S39" s="264"/>
      <c r="T39" s="273">
        <f>SUM(D39:S39)</f>
        <v>0</v>
      </c>
      <c r="U39" s="252"/>
      <c r="V39" s="252"/>
    </row>
    <row r="40" spans="2:22" x14ac:dyDescent="0.25">
      <c r="B40" s="260"/>
      <c r="C40" s="262" t="s">
        <v>627</v>
      </c>
      <c r="D40" s="272"/>
      <c r="E40" s="272"/>
      <c r="F40" s="272"/>
      <c r="G40" s="272"/>
      <c r="H40" s="272"/>
      <c r="I40" s="272"/>
      <c r="J40" s="272"/>
      <c r="K40" s="272"/>
      <c r="L40" s="272"/>
      <c r="M40" s="272"/>
      <c r="N40" s="272"/>
      <c r="O40" s="272"/>
      <c r="P40" s="272"/>
      <c r="Q40" s="272"/>
      <c r="R40" s="272"/>
      <c r="S40" s="272"/>
      <c r="T40" s="264"/>
      <c r="U40" s="252"/>
      <c r="V40" s="252"/>
    </row>
    <row r="41" spans="2:22" x14ac:dyDescent="0.25">
      <c r="B41" s="260"/>
      <c r="C41" s="262" t="s">
        <v>628</v>
      </c>
      <c r="D41" s="272"/>
      <c r="E41" s="272"/>
      <c r="F41" s="272"/>
      <c r="G41" s="272"/>
      <c r="H41" s="272"/>
      <c r="I41" s="272"/>
      <c r="J41" s="272"/>
      <c r="K41" s="272"/>
      <c r="L41" s="272"/>
      <c r="M41" s="272"/>
      <c r="N41" s="272"/>
      <c r="O41" s="272"/>
      <c r="P41" s="272"/>
      <c r="Q41" s="272"/>
      <c r="R41" s="272"/>
      <c r="S41" s="272"/>
      <c r="T41" s="264"/>
      <c r="U41" s="252"/>
      <c r="V41" s="252"/>
    </row>
    <row r="42" spans="2:22" x14ac:dyDescent="0.25">
      <c r="B42" s="260"/>
      <c r="C42" s="262" t="s">
        <v>629</v>
      </c>
      <c r="D42" s="272"/>
      <c r="E42" s="272"/>
      <c r="F42" s="272"/>
      <c r="G42" s="272"/>
      <c r="H42" s="272"/>
      <c r="I42" s="272"/>
      <c r="J42" s="272"/>
      <c r="K42" s="272"/>
      <c r="L42" s="272"/>
      <c r="M42" s="272"/>
      <c r="N42" s="272"/>
      <c r="O42" s="272"/>
      <c r="P42" s="272"/>
      <c r="Q42" s="272"/>
      <c r="R42" s="272"/>
      <c r="S42" s="272"/>
      <c r="T42" s="264"/>
      <c r="U42" s="267"/>
      <c r="V42" s="252"/>
    </row>
    <row r="43" spans="2:22" x14ac:dyDescent="0.25">
      <c r="I43" s="252"/>
      <c r="J43" s="252"/>
      <c r="K43" s="252"/>
      <c r="L43" s="252"/>
      <c r="M43" s="252"/>
      <c r="N43" s="252"/>
      <c r="U43" s="252"/>
      <c r="V43" s="252"/>
    </row>
    <row r="44" spans="2:22" x14ac:dyDescent="0.25">
      <c r="B44" s="168" t="s">
        <v>496</v>
      </c>
      <c r="I44" s="252"/>
      <c r="J44" s="252"/>
      <c r="K44" s="252"/>
      <c r="L44" s="252"/>
      <c r="M44" s="252"/>
      <c r="N44" s="252"/>
      <c r="U44" s="252"/>
      <c r="V44" s="252"/>
    </row>
    <row r="45" spans="2:22" x14ac:dyDescent="0.25">
      <c r="I45" s="252"/>
      <c r="J45" s="252"/>
      <c r="K45" s="252"/>
      <c r="L45" s="252"/>
      <c r="M45" s="252"/>
      <c r="N45" s="252"/>
      <c r="U45" s="252"/>
      <c r="V45" s="252"/>
    </row>
    <row r="46" spans="2:22" x14ac:dyDescent="0.25">
      <c r="I46" s="252"/>
      <c r="J46" s="252"/>
      <c r="K46" s="252"/>
      <c r="L46" s="252"/>
      <c r="M46" s="252"/>
      <c r="N46" s="252"/>
      <c r="U46" s="252"/>
      <c r="V46" s="252"/>
    </row>
    <row r="47" spans="2:22" x14ac:dyDescent="0.25">
      <c r="I47" s="252"/>
      <c r="J47" s="252"/>
      <c r="K47" s="252"/>
      <c r="L47" s="252"/>
      <c r="M47" s="252"/>
      <c r="N47" s="252"/>
      <c r="O47" s="252"/>
      <c r="P47" s="252"/>
      <c r="Q47" s="252"/>
      <c r="R47" s="252"/>
      <c r="S47" s="252"/>
      <c r="U47" s="252"/>
      <c r="V47" s="252"/>
    </row>
    <row r="48" spans="2:22" x14ac:dyDescent="0.25">
      <c r="K48" s="252"/>
      <c r="L48" s="252"/>
      <c r="M48" s="252"/>
      <c r="N48" s="252"/>
      <c r="O48" s="252"/>
      <c r="P48" s="252"/>
      <c r="Q48" s="252"/>
      <c r="R48" s="252"/>
      <c r="S48" s="252"/>
      <c r="U48" s="252"/>
      <c r="V48" s="252"/>
    </row>
    <row r="49" spans="9:22" x14ac:dyDescent="0.25">
      <c r="K49" s="252"/>
      <c r="L49" s="252"/>
      <c r="M49" s="252"/>
      <c r="N49" s="252"/>
      <c r="O49" s="252"/>
      <c r="P49" s="252"/>
      <c r="Q49" s="252"/>
      <c r="R49" s="252"/>
      <c r="S49" s="252"/>
      <c r="U49" s="252"/>
      <c r="V49" s="252"/>
    </row>
    <row r="50" spans="9:22" x14ac:dyDescent="0.25">
      <c r="K50" s="252"/>
      <c r="L50" s="252"/>
      <c r="M50" s="252"/>
      <c r="N50" s="252"/>
      <c r="O50" s="252"/>
      <c r="P50" s="252"/>
      <c r="Q50" s="252"/>
      <c r="R50" s="252"/>
      <c r="S50" s="252"/>
    </row>
    <row r="51" spans="9:22" x14ac:dyDescent="0.25">
      <c r="I51" s="274"/>
      <c r="K51" s="267"/>
      <c r="L51" s="252"/>
      <c r="M51" s="252"/>
      <c r="N51" s="252"/>
      <c r="O51" s="252"/>
      <c r="P51" s="252"/>
      <c r="Q51" s="252"/>
      <c r="R51" s="252"/>
      <c r="S51" s="252"/>
    </row>
    <row r="52" spans="9:22" x14ac:dyDescent="0.25">
      <c r="I52" s="274"/>
      <c r="K52" s="267"/>
      <c r="L52" s="252"/>
      <c r="M52" s="252"/>
      <c r="N52" s="252"/>
      <c r="O52" s="252"/>
      <c r="P52" s="252"/>
      <c r="Q52" s="252"/>
      <c r="R52" s="252"/>
      <c r="S52" s="252"/>
    </row>
    <row r="53" spans="9:22" x14ac:dyDescent="0.25">
      <c r="I53" s="274"/>
      <c r="K53" s="267"/>
      <c r="L53" s="252"/>
      <c r="M53" s="252"/>
      <c r="N53" s="252"/>
      <c r="O53" s="252"/>
      <c r="P53" s="252"/>
      <c r="Q53" s="252"/>
      <c r="R53" s="252"/>
      <c r="S53" s="252"/>
    </row>
    <row r="54" spans="9:22" x14ac:dyDescent="0.25">
      <c r="I54" s="274"/>
      <c r="K54" s="267"/>
      <c r="L54" s="252"/>
      <c r="M54" s="252"/>
      <c r="N54" s="252"/>
      <c r="O54" s="252"/>
      <c r="P54" s="252"/>
      <c r="Q54" s="252"/>
      <c r="R54" s="252"/>
      <c r="S54" s="252"/>
    </row>
    <row r="55" spans="9:22" x14ac:dyDescent="0.25">
      <c r="K55" s="267"/>
    </row>
  </sheetData>
  <mergeCells count="5">
    <mergeCell ref="B6:B8"/>
    <mergeCell ref="D6:G6"/>
    <mergeCell ref="H6:K6"/>
    <mergeCell ref="L6:O6"/>
    <mergeCell ref="P6:S6"/>
  </mergeCells>
  <printOptions horizontalCentered="1" verticalCentered="1"/>
  <pageMargins left="1.0629921259842521" right="0.39370078740157483" top="0.62992125984251968" bottom="0.39370078740157483" header="0.31496062992125984" footer="0.31496062992125984"/>
  <pageSetup paperSize="9" scale="5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16CD-BEBC-4B18-B2F4-6423218F80A0}">
  <dimension ref="A2:AJ309"/>
  <sheetViews>
    <sheetView showGridLines="0" topLeftCell="A302" zoomScale="60" zoomScaleNormal="60" workbookViewId="0">
      <selection activeCell="AG21" sqref="AG21"/>
    </sheetView>
  </sheetViews>
  <sheetFormatPr defaultColWidth="9.28515625" defaultRowHeight="12.75" x14ac:dyDescent="0.2"/>
  <cols>
    <col min="1" max="1" width="14.7109375" style="433" customWidth="1"/>
    <col min="2" max="2" width="32.7109375" style="451" bestFit="1" customWidth="1"/>
    <col min="3" max="3" width="21.7109375" style="433" customWidth="1"/>
    <col min="4" max="4" width="19.7109375" style="433" customWidth="1"/>
    <col min="5" max="5" width="19" style="433" customWidth="1"/>
    <col min="6" max="16" width="22.28515625" style="433" customWidth="1"/>
    <col min="17" max="17" width="23.42578125" style="433" customWidth="1"/>
    <col min="18" max="33" width="22.28515625" style="433" customWidth="1"/>
    <col min="34" max="34" width="9.28515625" style="433"/>
    <col min="35" max="35" width="25.7109375" style="433" customWidth="1"/>
    <col min="36" max="36" width="22.28515625" style="433" customWidth="1"/>
    <col min="37" max="16384" width="9.28515625" style="433"/>
  </cols>
  <sheetData>
    <row r="2" spans="1:33" ht="14.25" x14ac:dyDescent="0.2">
      <c r="A2" s="954" t="s">
        <v>630</v>
      </c>
      <c r="B2" s="954"/>
      <c r="C2" s="954"/>
      <c r="D2" s="954"/>
      <c r="E2" s="954"/>
      <c r="F2" s="954"/>
      <c r="G2" s="954"/>
      <c r="H2" s="954"/>
      <c r="I2" s="954"/>
      <c r="J2" s="954"/>
      <c r="K2" s="954"/>
      <c r="L2" s="954"/>
      <c r="M2" s="954"/>
      <c r="N2" s="954"/>
      <c r="O2" s="954"/>
      <c r="P2" s="954"/>
      <c r="Q2" s="954"/>
      <c r="R2" s="954"/>
      <c r="S2" s="954"/>
      <c r="T2" s="954"/>
      <c r="U2" s="954"/>
      <c r="V2" s="954"/>
      <c r="W2" s="954"/>
      <c r="X2" s="954"/>
      <c r="Y2" s="954"/>
    </row>
    <row r="3" spans="1:33" ht="14.25" x14ac:dyDescent="0.2">
      <c r="A3" s="954" t="s">
        <v>0</v>
      </c>
      <c r="B3" s="954"/>
      <c r="C3" s="954"/>
      <c r="D3" s="954"/>
      <c r="E3" s="954"/>
      <c r="F3" s="954"/>
      <c r="G3" s="954"/>
      <c r="H3" s="954"/>
      <c r="I3" s="954"/>
      <c r="J3" s="954"/>
      <c r="K3" s="954"/>
      <c r="L3" s="954"/>
      <c r="M3" s="954"/>
      <c r="N3" s="954"/>
      <c r="O3" s="954"/>
      <c r="P3" s="954"/>
      <c r="Q3" s="954"/>
      <c r="R3" s="954"/>
      <c r="S3" s="954"/>
      <c r="T3" s="954"/>
      <c r="U3" s="954"/>
      <c r="V3" s="954"/>
      <c r="W3" s="954"/>
      <c r="X3" s="954"/>
      <c r="Y3" s="954"/>
    </row>
    <row r="4" spans="1:33" ht="14.25" x14ac:dyDescent="0.2">
      <c r="A4" s="955" t="s">
        <v>631</v>
      </c>
      <c r="B4" s="955"/>
      <c r="C4" s="955"/>
      <c r="D4" s="955"/>
      <c r="E4" s="955"/>
      <c r="F4" s="955"/>
      <c r="G4" s="955"/>
      <c r="H4" s="955"/>
      <c r="I4" s="955"/>
      <c r="J4" s="955"/>
      <c r="K4" s="955"/>
      <c r="L4" s="955"/>
      <c r="M4" s="955"/>
      <c r="N4" s="955"/>
      <c r="O4" s="955"/>
      <c r="P4" s="955"/>
      <c r="Q4" s="955"/>
      <c r="R4" s="955"/>
      <c r="S4" s="955"/>
      <c r="T4" s="955"/>
      <c r="U4" s="955"/>
      <c r="V4" s="955"/>
      <c r="W4" s="955"/>
      <c r="X4" s="955"/>
      <c r="Y4" s="955"/>
    </row>
    <row r="5" spans="1:33" x14ac:dyDescent="0.2">
      <c r="B5" s="434" t="s">
        <v>632</v>
      </c>
      <c r="F5" s="467" t="s">
        <v>69</v>
      </c>
      <c r="G5" s="467"/>
      <c r="H5" s="467"/>
      <c r="I5" s="467"/>
      <c r="J5" s="467"/>
      <c r="K5" s="467"/>
    </row>
    <row r="6" spans="1:33" ht="25.5" x14ac:dyDescent="0.25">
      <c r="A6" s="435"/>
      <c r="B6" s="956" t="s">
        <v>595</v>
      </c>
      <c r="C6" s="949" t="s">
        <v>633</v>
      </c>
      <c r="D6" s="949" t="s">
        <v>677</v>
      </c>
      <c r="E6" s="949" t="s">
        <v>634</v>
      </c>
      <c r="F6" s="951" t="s">
        <v>635</v>
      </c>
      <c r="G6" s="952"/>
      <c r="H6" s="952"/>
      <c r="I6" s="952"/>
      <c r="J6" s="952"/>
      <c r="K6" s="952"/>
      <c r="L6" s="952"/>
      <c r="M6" s="952"/>
      <c r="N6" s="952"/>
      <c r="O6" s="952"/>
      <c r="P6" s="952"/>
      <c r="Q6" s="952"/>
      <c r="R6" s="952"/>
      <c r="S6" s="952"/>
      <c r="T6" s="952"/>
      <c r="U6" s="952"/>
      <c r="V6" s="952"/>
      <c r="W6" s="952"/>
      <c r="X6" s="952"/>
      <c r="Y6" s="952"/>
      <c r="Z6" s="952"/>
      <c r="AA6" s="952"/>
      <c r="AB6" s="952"/>
      <c r="AC6" s="952"/>
      <c r="AD6" s="953"/>
      <c r="AE6" s="466" t="s">
        <v>636</v>
      </c>
      <c r="AF6" s="466" t="s">
        <v>637</v>
      </c>
      <c r="AG6" s="466" t="s">
        <v>638</v>
      </c>
    </row>
    <row r="7" spans="1:33" x14ac:dyDescent="0.2">
      <c r="A7" s="435"/>
      <c r="B7" s="957"/>
      <c r="C7" s="950"/>
      <c r="D7" s="950"/>
      <c r="E7" s="950"/>
      <c r="F7" s="515" t="s">
        <v>678</v>
      </c>
      <c r="G7" s="515" t="s">
        <v>679</v>
      </c>
      <c r="H7" s="515" t="s">
        <v>680</v>
      </c>
      <c r="I7" s="515" t="s">
        <v>681</v>
      </c>
      <c r="J7" s="515" t="s">
        <v>682</v>
      </c>
      <c r="K7" s="515" t="s">
        <v>639</v>
      </c>
      <c r="L7" s="438" t="s">
        <v>640</v>
      </c>
      <c r="M7" s="438" t="s">
        <v>641</v>
      </c>
      <c r="N7" s="438" t="s">
        <v>642</v>
      </c>
      <c r="O7" s="438" t="s">
        <v>643</v>
      </c>
      <c r="P7" s="438" t="s">
        <v>644</v>
      </c>
      <c r="Q7" s="438" t="s">
        <v>645</v>
      </c>
      <c r="R7" s="438" t="s">
        <v>646</v>
      </c>
      <c r="S7" s="438" t="s">
        <v>647</v>
      </c>
      <c r="T7" s="438" t="s">
        <v>648</v>
      </c>
      <c r="U7" s="438" t="s">
        <v>649</v>
      </c>
      <c r="V7" s="438" t="s">
        <v>650</v>
      </c>
      <c r="W7" s="438" t="s">
        <v>651</v>
      </c>
      <c r="X7" s="438" t="s">
        <v>652</v>
      </c>
      <c r="Y7" s="438" t="s">
        <v>73</v>
      </c>
      <c r="Z7" s="438" t="s">
        <v>83</v>
      </c>
      <c r="AA7" s="438" t="s">
        <v>84</v>
      </c>
      <c r="AB7" s="438" t="s">
        <v>85</v>
      </c>
      <c r="AC7" s="438" t="s">
        <v>86</v>
      </c>
      <c r="AD7" s="438" t="s">
        <v>87</v>
      </c>
      <c r="AE7" s="466"/>
      <c r="AF7" s="466"/>
      <c r="AG7" s="466"/>
    </row>
    <row r="8" spans="1:33" x14ac:dyDescent="0.2">
      <c r="A8" s="439" t="s">
        <v>653</v>
      </c>
      <c r="B8" s="440">
        <v>2005</v>
      </c>
      <c r="C8" s="441"/>
      <c r="D8" s="442"/>
      <c r="E8" s="442"/>
      <c r="F8" s="516"/>
      <c r="G8" s="516"/>
      <c r="H8" s="516"/>
      <c r="I8" s="516"/>
      <c r="J8" s="516"/>
      <c r="K8" s="518"/>
      <c r="L8" s="469"/>
      <c r="M8" s="469"/>
      <c r="N8" s="469"/>
      <c r="O8" s="469"/>
      <c r="P8" s="469"/>
      <c r="Q8" s="469"/>
      <c r="R8" s="469"/>
      <c r="S8" s="469"/>
      <c r="T8" s="469"/>
      <c r="U8" s="469"/>
      <c r="V8" s="469"/>
      <c r="W8" s="469"/>
      <c r="X8" s="469"/>
      <c r="Y8" s="469"/>
      <c r="Z8" s="469"/>
      <c r="AA8" s="469"/>
      <c r="AB8" s="469"/>
      <c r="AC8" s="469"/>
      <c r="AD8" s="469"/>
      <c r="AE8" s="443"/>
      <c r="AF8" s="443"/>
      <c r="AG8" s="443"/>
    </row>
    <row r="9" spans="1:33" x14ac:dyDescent="0.2">
      <c r="A9" s="439" t="s">
        <v>134</v>
      </c>
      <c r="B9" s="517" t="s">
        <v>678</v>
      </c>
      <c r="C9" s="441"/>
      <c r="D9" s="442"/>
      <c r="E9" s="442"/>
      <c r="F9" s="519"/>
      <c r="G9" s="518"/>
      <c r="H9" s="518"/>
      <c r="I9" s="518"/>
      <c r="J9" s="518"/>
      <c r="K9" s="518"/>
      <c r="L9" s="469"/>
      <c r="M9" s="469"/>
      <c r="N9" s="469"/>
      <c r="O9" s="469"/>
      <c r="P9" s="469"/>
      <c r="Q9" s="469"/>
      <c r="R9" s="469"/>
      <c r="S9" s="469"/>
      <c r="T9" s="469"/>
      <c r="U9" s="469"/>
      <c r="V9" s="469"/>
      <c r="W9" s="469"/>
      <c r="X9" s="469"/>
      <c r="Y9" s="469"/>
      <c r="Z9" s="469"/>
      <c r="AA9" s="469"/>
      <c r="AB9" s="469"/>
      <c r="AC9" s="469"/>
      <c r="AD9" s="469"/>
      <c r="AE9" s="443"/>
      <c r="AF9" s="443"/>
      <c r="AG9" s="443"/>
    </row>
    <row r="10" spans="1:33" x14ac:dyDescent="0.2">
      <c r="A10" s="439" t="s">
        <v>134</v>
      </c>
      <c r="B10" s="517" t="s">
        <v>679</v>
      </c>
      <c r="C10" s="441"/>
      <c r="D10" s="442"/>
      <c r="E10" s="442"/>
      <c r="F10" s="520"/>
      <c r="G10" s="519"/>
      <c r="H10" s="518"/>
      <c r="I10" s="518"/>
      <c r="J10" s="518"/>
      <c r="K10" s="518"/>
      <c r="L10" s="469"/>
      <c r="M10" s="469"/>
      <c r="N10" s="469"/>
      <c r="O10" s="469"/>
      <c r="P10" s="469"/>
      <c r="Q10" s="469"/>
      <c r="R10" s="469"/>
      <c r="S10" s="469"/>
      <c r="T10" s="469"/>
      <c r="U10" s="469"/>
      <c r="V10" s="469"/>
      <c r="W10" s="469"/>
      <c r="X10" s="469"/>
      <c r="Y10" s="469"/>
      <c r="Z10" s="469"/>
      <c r="AA10" s="469"/>
      <c r="AB10" s="469"/>
      <c r="AC10" s="469"/>
      <c r="AD10" s="469"/>
      <c r="AE10" s="443"/>
      <c r="AF10" s="443"/>
      <c r="AG10" s="443"/>
    </row>
    <row r="11" spans="1:33" x14ac:dyDescent="0.2">
      <c r="A11" s="439" t="s">
        <v>134</v>
      </c>
      <c r="B11" s="517" t="s">
        <v>680</v>
      </c>
      <c r="C11" s="441"/>
      <c r="D11" s="442"/>
      <c r="E11" s="442"/>
      <c r="F11" s="520"/>
      <c r="G11" s="520"/>
      <c r="H11" s="519"/>
      <c r="I11" s="518"/>
      <c r="J11" s="518"/>
      <c r="K11" s="518"/>
      <c r="L11" s="469"/>
      <c r="M11" s="469"/>
      <c r="N11" s="469"/>
      <c r="O11" s="469"/>
      <c r="P11" s="469"/>
      <c r="Q11" s="469"/>
      <c r="R11" s="469"/>
      <c r="S11" s="469"/>
      <c r="T11" s="469"/>
      <c r="U11" s="469"/>
      <c r="V11" s="469"/>
      <c r="W11" s="469"/>
      <c r="X11" s="469"/>
      <c r="Y11" s="469"/>
      <c r="Z11" s="469"/>
      <c r="AA11" s="469"/>
      <c r="AB11" s="469"/>
      <c r="AC11" s="469"/>
      <c r="AD11" s="469"/>
      <c r="AE11" s="443"/>
      <c r="AF11" s="443"/>
      <c r="AG11" s="443"/>
    </row>
    <row r="12" spans="1:33" x14ac:dyDescent="0.2">
      <c r="A12" s="439" t="s">
        <v>134</v>
      </c>
      <c r="B12" s="517" t="s">
        <v>681</v>
      </c>
      <c r="C12" s="441"/>
      <c r="D12" s="442"/>
      <c r="E12" s="442"/>
      <c r="F12" s="520"/>
      <c r="G12" s="520"/>
      <c r="H12" s="520"/>
      <c r="I12" s="519"/>
      <c r="J12" s="518"/>
      <c r="K12" s="518"/>
      <c r="L12" s="469"/>
      <c r="M12" s="469"/>
      <c r="N12" s="469"/>
      <c r="O12" s="469"/>
      <c r="P12" s="469"/>
      <c r="Q12" s="469"/>
      <c r="R12" s="469"/>
      <c r="S12" s="469"/>
      <c r="T12" s="469"/>
      <c r="U12" s="469"/>
      <c r="V12" s="469"/>
      <c r="W12" s="469"/>
      <c r="X12" s="469"/>
      <c r="Y12" s="469"/>
      <c r="Z12" s="469"/>
      <c r="AA12" s="469"/>
      <c r="AB12" s="469"/>
      <c r="AC12" s="469"/>
      <c r="AD12" s="469"/>
      <c r="AE12" s="443"/>
      <c r="AF12" s="443"/>
      <c r="AG12" s="443"/>
    </row>
    <row r="13" spans="1:33" x14ac:dyDescent="0.2">
      <c r="A13" s="439" t="s">
        <v>134</v>
      </c>
      <c r="B13" s="517" t="s">
        <v>682</v>
      </c>
      <c r="C13" s="439"/>
      <c r="D13" s="442"/>
      <c r="E13" s="442"/>
      <c r="F13" s="520"/>
      <c r="G13" s="520"/>
      <c r="H13" s="520"/>
      <c r="I13" s="520"/>
      <c r="J13" s="519"/>
      <c r="K13" s="518"/>
      <c r="L13" s="469"/>
      <c r="M13" s="469"/>
      <c r="N13" s="469"/>
      <c r="O13" s="469"/>
      <c r="P13" s="469"/>
      <c r="Q13" s="469"/>
      <c r="R13" s="469"/>
      <c r="S13" s="469"/>
      <c r="T13" s="469"/>
      <c r="U13" s="469"/>
      <c r="V13" s="469"/>
      <c r="W13" s="469"/>
      <c r="X13" s="469"/>
      <c r="Y13" s="469"/>
      <c r="Z13" s="469"/>
      <c r="AA13" s="469"/>
      <c r="AB13" s="469"/>
      <c r="AC13" s="469"/>
      <c r="AD13" s="469"/>
      <c r="AE13" s="443"/>
      <c r="AF13" s="443"/>
      <c r="AG13" s="443"/>
    </row>
    <row r="14" spans="1:33" x14ac:dyDescent="0.2">
      <c r="A14" s="439" t="s">
        <v>134</v>
      </c>
      <c r="B14" s="517" t="s">
        <v>639</v>
      </c>
      <c r="C14" s="439"/>
      <c r="D14" s="442"/>
      <c r="E14" s="442"/>
      <c r="F14" s="520"/>
      <c r="G14" s="520"/>
      <c r="H14" s="520"/>
      <c r="I14" s="520"/>
      <c r="J14" s="520"/>
      <c r="K14" s="519"/>
      <c r="L14" s="469"/>
      <c r="M14" s="469"/>
      <c r="N14" s="469"/>
      <c r="O14" s="469"/>
      <c r="P14" s="469"/>
      <c r="Q14" s="469"/>
      <c r="R14" s="469"/>
      <c r="S14" s="469"/>
      <c r="T14" s="469"/>
      <c r="U14" s="469"/>
      <c r="V14" s="469"/>
      <c r="W14" s="469"/>
      <c r="X14" s="469"/>
      <c r="Y14" s="469"/>
      <c r="Z14" s="469"/>
      <c r="AA14" s="469"/>
      <c r="AB14" s="469"/>
      <c r="AC14" s="469"/>
      <c r="AD14" s="469"/>
      <c r="AE14" s="443"/>
      <c r="AF14" s="443"/>
      <c r="AG14" s="443"/>
    </row>
    <row r="15" spans="1:33" x14ac:dyDescent="0.2">
      <c r="A15" s="439" t="s">
        <v>134</v>
      </c>
      <c r="B15" s="440" t="s">
        <v>640</v>
      </c>
      <c r="C15" s="439"/>
      <c r="D15" s="442"/>
      <c r="E15" s="442"/>
      <c r="F15" s="520"/>
      <c r="G15" s="520"/>
      <c r="H15" s="520"/>
      <c r="I15" s="520"/>
      <c r="J15" s="520"/>
      <c r="K15" s="520"/>
      <c r="L15" s="444"/>
      <c r="M15" s="469"/>
      <c r="N15" s="469"/>
      <c r="O15" s="469"/>
      <c r="P15" s="469"/>
      <c r="Q15" s="469"/>
      <c r="R15" s="469"/>
      <c r="S15" s="469"/>
      <c r="T15" s="469"/>
      <c r="U15" s="469"/>
      <c r="V15" s="469"/>
      <c r="W15" s="469"/>
      <c r="X15" s="469"/>
      <c r="Y15" s="469"/>
      <c r="Z15" s="469"/>
      <c r="AA15" s="469"/>
      <c r="AB15" s="469"/>
      <c r="AC15" s="469"/>
      <c r="AD15" s="469"/>
      <c r="AE15" s="443"/>
      <c r="AF15" s="443"/>
      <c r="AG15" s="443"/>
    </row>
    <row r="16" spans="1:33" x14ac:dyDescent="0.2">
      <c r="A16" s="439" t="s">
        <v>134</v>
      </c>
      <c r="B16" s="440" t="s">
        <v>641</v>
      </c>
      <c r="C16" s="439"/>
      <c r="D16" s="442"/>
      <c r="E16" s="442"/>
      <c r="F16" s="520"/>
      <c r="G16" s="520"/>
      <c r="H16" s="520"/>
      <c r="I16" s="520"/>
      <c r="J16" s="520"/>
      <c r="K16" s="520"/>
      <c r="L16" s="468"/>
      <c r="M16" s="444"/>
      <c r="N16" s="469"/>
      <c r="O16" s="469"/>
      <c r="P16" s="469"/>
      <c r="Q16" s="469"/>
      <c r="R16" s="469"/>
      <c r="S16" s="469"/>
      <c r="T16" s="469"/>
      <c r="U16" s="469"/>
      <c r="V16" s="469"/>
      <c r="W16" s="469"/>
      <c r="X16" s="469"/>
      <c r="Y16" s="469"/>
      <c r="Z16" s="469"/>
      <c r="AA16" s="469"/>
      <c r="AB16" s="469"/>
      <c r="AC16" s="469"/>
      <c r="AD16" s="469"/>
      <c r="AE16" s="443"/>
      <c r="AF16" s="443"/>
      <c r="AG16" s="443"/>
    </row>
    <row r="17" spans="1:33" x14ac:dyDescent="0.2">
      <c r="A17" s="439" t="s">
        <v>134</v>
      </c>
      <c r="B17" s="440" t="s">
        <v>654</v>
      </c>
      <c r="C17" s="439"/>
      <c r="D17" s="442"/>
      <c r="E17" s="442"/>
      <c r="F17" s="520"/>
      <c r="G17" s="520"/>
      <c r="H17" s="520"/>
      <c r="I17" s="520"/>
      <c r="J17" s="520"/>
      <c r="K17" s="520"/>
      <c r="L17" s="468"/>
      <c r="M17" s="468"/>
      <c r="N17" s="444"/>
      <c r="O17" s="469"/>
      <c r="P17" s="469"/>
      <c r="Q17" s="469"/>
      <c r="R17" s="469"/>
      <c r="S17" s="469"/>
      <c r="T17" s="469"/>
      <c r="U17" s="469"/>
      <c r="V17" s="469"/>
      <c r="W17" s="469"/>
      <c r="X17" s="469"/>
      <c r="Y17" s="469"/>
      <c r="Z17" s="469"/>
      <c r="AA17" s="469"/>
      <c r="AB17" s="469"/>
      <c r="AC17" s="469"/>
      <c r="AD17" s="469"/>
      <c r="AE17" s="443"/>
      <c r="AF17" s="443"/>
      <c r="AG17" s="443"/>
    </row>
    <row r="18" spans="1:33" x14ac:dyDescent="0.2">
      <c r="A18" s="439" t="s">
        <v>134</v>
      </c>
      <c r="B18" s="440" t="s">
        <v>643</v>
      </c>
      <c r="C18" s="439"/>
      <c r="D18" s="442"/>
      <c r="E18" s="442"/>
      <c r="F18" s="520"/>
      <c r="G18" s="520"/>
      <c r="H18" s="520"/>
      <c r="I18" s="520"/>
      <c r="J18" s="520"/>
      <c r="K18" s="520"/>
      <c r="L18" s="468"/>
      <c r="M18" s="468"/>
      <c r="N18" s="468"/>
      <c r="O18" s="444"/>
      <c r="P18" s="469"/>
      <c r="Q18" s="469"/>
      <c r="R18" s="469"/>
      <c r="S18" s="469"/>
      <c r="T18" s="469"/>
      <c r="U18" s="469"/>
      <c r="V18" s="469"/>
      <c r="W18" s="469"/>
      <c r="X18" s="469"/>
      <c r="Y18" s="469"/>
      <c r="Z18" s="469"/>
      <c r="AA18" s="469"/>
      <c r="AB18" s="469"/>
      <c r="AC18" s="469"/>
      <c r="AD18" s="469"/>
      <c r="AE18" s="443"/>
      <c r="AF18" s="443"/>
      <c r="AG18" s="443"/>
    </row>
    <row r="19" spans="1:33" x14ac:dyDescent="0.2">
      <c r="A19" s="439" t="s">
        <v>134</v>
      </c>
      <c r="B19" s="440" t="s">
        <v>644</v>
      </c>
      <c r="C19" s="439"/>
      <c r="D19" s="442"/>
      <c r="E19" s="442"/>
      <c r="F19" s="520"/>
      <c r="G19" s="520"/>
      <c r="H19" s="520"/>
      <c r="I19" s="520"/>
      <c r="J19" s="520"/>
      <c r="K19" s="520"/>
      <c r="L19" s="468"/>
      <c r="M19" s="468"/>
      <c r="N19" s="468"/>
      <c r="O19" s="468"/>
      <c r="P19" s="444"/>
      <c r="Q19" s="469"/>
      <c r="R19" s="469"/>
      <c r="S19" s="469"/>
      <c r="T19" s="469"/>
      <c r="U19" s="469"/>
      <c r="V19" s="469"/>
      <c r="W19" s="469"/>
      <c r="X19" s="469"/>
      <c r="Y19" s="469"/>
      <c r="Z19" s="469"/>
      <c r="AA19" s="469"/>
      <c r="AB19" s="469"/>
      <c r="AC19" s="469"/>
      <c r="AD19" s="469"/>
      <c r="AE19" s="443"/>
      <c r="AF19" s="443"/>
      <c r="AG19" s="443"/>
    </row>
    <row r="20" spans="1:33" x14ac:dyDescent="0.2">
      <c r="A20" s="439" t="s">
        <v>134</v>
      </c>
      <c r="B20" s="440" t="s">
        <v>655</v>
      </c>
      <c r="C20" s="443"/>
      <c r="D20" s="442"/>
      <c r="E20" s="442"/>
      <c r="F20" s="520"/>
      <c r="G20" s="520"/>
      <c r="H20" s="520"/>
      <c r="I20" s="520"/>
      <c r="J20" s="520"/>
      <c r="K20" s="520"/>
      <c r="L20" s="468"/>
      <c r="M20" s="468"/>
      <c r="N20" s="468"/>
      <c r="O20" s="468"/>
      <c r="P20" s="468"/>
      <c r="Q20" s="444"/>
      <c r="R20" s="469"/>
      <c r="S20" s="469"/>
      <c r="T20" s="469"/>
      <c r="U20" s="469"/>
      <c r="V20" s="469"/>
      <c r="W20" s="469"/>
      <c r="X20" s="469"/>
      <c r="Y20" s="469"/>
      <c r="Z20" s="469"/>
      <c r="AA20" s="469"/>
      <c r="AB20" s="469"/>
      <c r="AC20" s="469"/>
      <c r="AD20" s="469"/>
      <c r="AE20" s="443"/>
      <c r="AF20" s="443"/>
      <c r="AG20" s="443"/>
    </row>
    <row r="21" spans="1:33" x14ac:dyDescent="0.2">
      <c r="A21" s="439" t="s">
        <v>134</v>
      </c>
      <c r="B21" s="440" t="s">
        <v>646</v>
      </c>
      <c r="C21" s="443"/>
      <c r="D21" s="442"/>
      <c r="E21" s="442"/>
      <c r="F21" s="520"/>
      <c r="G21" s="520"/>
      <c r="H21" s="520"/>
      <c r="I21" s="520"/>
      <c r="J21" s="520"/>
      <c r="K21" s="520"/>
      <c r="L21" s="468"/>
      <c r="M21" s="468"/>
      <c r="N21" s="468"/>
      <c r="O21" s="468"/>
      <c r="P21" s="468"/>
      <c r="Q21" s="468"/>
      <c r="R21" s="444"/>
      <c r="T21" s="443"/>
      <c r="U21" s="443"/>
      <c r="V21" s="443"/>
      <c r="W21" s="469"/>
      <c r="X21" s="469"/>
      <c r="Y21" s="469"/>
      <c r="Z21" s="469"/>
      <c r="AA21" s="469"/>
      <c r="AB21" s="469"/>
      <c r="AC21" s="469"/>
      <c r="AD21" s="469"/>
      <c r="AE21" s="443"/>
      <c r="AF21" s="443"/>
      <c r="AG21" s="443"/>
    </row>
    <row r="22" spans="1:33" x14ac:dyDescent="0.2">
      <c r="A22" s="439" t="s">
        <v>134</v>
      </c>
      <c r="B22" s="440" t="s">
        <v>647</v>
      </c>
      <c r="C22" s="443"/>
      <c r="D22" s="442"/>
      <c r="E22" s="442"/>
      <c r="F22" s="520"/>
      <c r="G22" s="520"/>
      <c r="H22" s="520"/>
      <c r="I22" s="520"/>
      <c r="J22" s="520"/>
      <c r="K22" s="520"/>
      <c r="L22" s="468"/>
      <c r="M22" s="468"/>
      <c r="N22" s="468"/>
      <c r="O22" s="468"/>
      <c r="P22" s="468"/>
      <c r="Q22" s="468"/>
      <c r="R22" s="468"/>
      <c r="S22" s="444"/>
      <c r="T22" s="443"/>
      <c r="U22" s="443"/>
      <c r="V22" s="443"/>
      <c r="W22" s="469"/>
      <c r="X22" s="469"/>
      <c r="Y22" s="469"/>
      <c r="Z22" s="469"/>
      <c r="AA22" s="469"/>
      <c r="AB22" s="469"/>
      <c r="AC22" s="469"/>
      <c r="AD22" s="469"/>
      <c r="AE22" s="443"/>
      <c r="AF22" s="443"/>
      <c r="AG22" s="443"/>
    </row>
    <row r="23" spans="1:33" x14ac:dyDescent="0.2">
      <c r="A23" s="439" t="s">
        <v>134</v>
      </c>
      <c r="B23" s="440" t="s">
        <v>648</v>
      </c>
      <c r="C23" s="443"/>
      <c r="D23" s="442"/>
      <c r="E23" s="442"/>
      <c r="F23" s="520"/>
      <c r="G23" s="520"/>
      <c r="H23" s="520"/>
      <c r="I23" s="520"/>
      <c r="J23" s="520"/>
      <c r="K23" s="520"/>
      <c r="L23" s="468"/>
      <c r="M23" s="468"/>
      <c r="N23" s="468"/>
      <c r="O23" s="468"/>
      <c r="P23" s="468"/>
      <c r="Q23" s="468"/>
      <c r="R23" s="468"/>
      <c r="S23" s="468"/>
      <c r="T23" s="444"/>
      <c r="U23" s="443"/>
      <c r="V23" s="443"/>
      <c r="W23" s="469"/>
      <c r="X23" s="469"/>
      <c r="Y23" s="469"/>
      <c r="Z23" s="469"/>
      <c r="AA23" s="469"/>
      <c r="AB23" s="469"/>
      <c r="AC23" s="469"/>
      <c r="AD23" s="469"/>
      <c r="AE23" s="443"/>
      <c r="AF23" s="443"/>
      <c r="AG23" s="443"/>
    </row>
    <row r="24" spans="1:33" x14ac:dyDescent="0.2">
      <c r="A24" s="439" t="s">
        <v>134</v>
      </c>
      <c r="B24" s="440" t="s">
        <v>649</v>
      </c>
      <c r="C24" s="443"/>
      <c r="D24" s="442"/>
      <c r="E24" s="442"/>
      <c r="F24" s="520"/>
      <c r="G24" s="520"/>
      <c r="H24" s="520"/>
      <c r="I24" s="520"/>
      <c r="J24" s="520"/>
      <c r="K24" s="520"/>
      <c r="L24" s="468"/>
      <c r="M24" s="468"/>
      <c r="N24" s="468"/>
      <c r="O24" s="468"/>
      <c r="P24" s="468"/>
      <c r="Q24" s="468"/>
      <c r="R24" s="468"/>
      <c r="S24" s="468"/>
      <c r="T24" s="468"/>
      <c r="U24" s="444"/>
      <c r="V24" s="443"/>
      <c r="W24" s="469"/>
      <c r="X24" s="469"/>
      <c r="Y24" s="469"/>
      <c r="Z24" s="469"/>
      <c r="AA24" s="469"/>
      <c r="AB24" s="469"/>
      <c r="AC24" s="469"/>
      <c r="AD24" s="469"/>
      <c r="AE24" s="443"/>
      <c r="AF24" s="443"/>
      <c r="AG24" s="443"/>
    </row>
    <row r="25" spans="1:33" x14ac:dyDescent="0.2">
      <c r="A25" s="439" t="s">
        <v>134</v>
      </c>
      <c r="B25" s="440" t="s">
        <v>650</v>
      </c>
      <c r="C25" s="443"/>
      <c r="D25" s="442"/>
      <c r="E25" s="442"/>
      <c r="F25" s="520"/>
      <c r="G25" s="520"/>
      <c r="H25" s="520"/>
      <c r="I25" s="520"/>
      <c r="J25" s="520"/>
      <c r="K25" s="520"/>
      <c r="L25" s="468"/>
      <c r="M25" s="468"/>
      <c r="N25" s="468"/>
      <c r="O25" s="468"/>
      <c r="P25" s="468"/>
      <c r="Q25" s="468"/>
      <c r="R25" s="468"/>
      <c r="S25" s="468"/>
      <c r="T25" s="468"/>
      <c r="U25" s="468"/>
      <c r="V25" s="444"/>
      <c r="W25" s="469"/>
      <c r="X25" s="469"/>
      <c r="Y25" s="469"/>
      <c r="Z25" s="469"/>
      <c r="AA25" s="469"/>
      <c r="AB25" s="469"/>
      <c r="AC25" s="469"/>
      <c r="AD25" s="469"/>
      <c r="AE25" s="443"/>
      <c r="AF25" s="443"/>
      <c r="AG25" s="443"/>
    </row>
    <row r="26" spans="1:33" x14ac:dyDescent="0.2">
      <c r="A26" s="439" t="s">
        <v>134</v>
      </c>
      <c r="B26" s="440" t="s">
        <v>651</v>
      </c>
      <c r="C26" s="443"/>
      <c r="D26" s="442"/>
      <c r="E26" s="442"/>
      <c r="F26" s="520"/>
      <c r="G26" s="520"/>
      <c r="H26" s="520"/>
      <c r="I26" s="520"/>
      <c r="J26" s="520"/>
      <c r="K26" s="520"/>
      <c r="L26" s="468"/>
      <c r="M26" s="468"/>
      <c r="N26" s="468"/>
      <c r="O26" s="468"/>
      <c r="P26" s="468"/>
      <c r="Q26" s="468"/>
      <c r="R26" s="468"/>
      <c r="S26" s="468"/>
      <c r="T26" s="468"/>
      <c r="U26" s="468"/>
      <c r="V26" s="468"/>
      <c r="W26" s="444"/>
      <c r="X26" s="469"/>
      <c r="Y26" s="469"/>
      <c r="Z26" s="469"/>
      <c r="AA26" s="469"/>
      <c r="AB26" s="469"/>
      <c r="AC26" s="469"/>
      <c r="AD26" s="469"/>
      <c r="AE26" s="443"/>
      <c r="AF26" s="443"/>
      <c r="AG26" s="443"/>
    </row>
    <row r="27" spans="1:33" x14ac:dyDescent="0.2">
      <c r="A27" s="439" t="s">
        <v>134</v>
      </c>
      <c r="B27" s="440" t="s">
        <v>652</v>
      </c>
      <c r="C27" s="443"/>
      <c r="D27" s="442"/>
      <c r="E27" s="442"/>
      <c r="F27" s="520"/>
      <c r="G27" s="520"/>
      <c r="H27" s="520"/>
      <c r="I27" s="520"/>
      <c r="J27" s="520"/>
      <c r="K27" s="520"/>
      <c r="L27" s="468"/>
      <c r="M27" s="468"/>
      <c r="N27" s="468"/>
      <c r="O27" s="468"/>
      <c r="P27" s="468"/>
      <c r="Q27" s="468"/>
      <c r="R27" s="468"/>
      <c r="S27" s="468"/>
      <c r="T27" s="468"/>
      <c r="U27" s="468"/>
      <c r="V27" s="468"/>
      <c r="W27" s="468"/>
      <c r="X27" s="444"/>
      <c r="Y27" s="469"/>
      <c r="Z27" s="469"/>
      <c r="AA27" s="469"/>
      <c r="AB27" s="469"/>
      <c r="AC27" s="469"/>
      <c r="AD27" s="469"/>
      <c r="AE27" s="443"/>
      <c r="AF27" s="443"/>
      <c r="AG27" s="443"/>
    </row>
    <row r="28" spans="1:33" x14ac:dyDescent="0.2">
      <c r="A28" s="439" t="s">
        <v>134</v>
      </c>
      <c r="B28" s="440" t="s">
        <v>656</v>
      </c>
      <c r="C28" s="443"/>
      <c r="D28" s="442"/>
      <c r="E28" s="442"/>
      <c r="F28" s="520"/>
      <c r="G28" s="520"/>
      <c r="H28" s="520"/>
      <c r="I28" s="520"/>
      <c r="J28" s="520"/>
      <c r="K28" s="520"/>
      <c r="L28" s="468"/>
      <c r="M28" s="468"/>
      <c r="N28" s="468"/>
      <c r="O28" s="468"/>
      <c r="P28" s="468"/>
      <c r="Q28" s="468"/>
      <c r="R28" s="468"/>
      <c r="S28" s="468"/>
      <c r="T28" s="468"/>
      <c r="U28" s="468"/>
      <c r="V28" s="468"/>
      <c r="W28" s="468"/>
      <c r="X28" s="468"/>
      <c r="Y28" s="444"/>
      <c r="Z28" s="469"/>
      <c r="AA28" s="469"/>
      <c r="AB28" s="469"/>
      <c r="AC28" s="469"/>
      <c r="AD28" s="469"/>
      <c r="AE28" s="443"/>
      <c r="AF28" s="443"/>
      <c r="AG28" s="443"/>
    </row>
    <row r="29" spans="1:33" x14ac:dyDescent="0.2">
      <c r="A29" s="439" t="s">
        <v>134</v>
      </c>
      <c r="B29" s="440" t="s">
        <v>657</v>
      </c>
      <c r="C29" s="443"/>
      <c r="D29" s="442"/>
      <c r="E29" s="442"/>
      <c r="F29" s="520"/>
      <c r="G29" s="520"/>
      <c r="H29" s="520"/>
      <c r="I29" s="520"/>
      <c r="J29" s="520"/>
      <c r="K29" s="520"/>
      <c r="L29" s="468"/>
      <c r="M29" s="468"/>
      <c r="N29" s="468"/>
      <c r="O29" s="468"/>
      <c r="P29" s="468"/>
      <c r="Q29" s="468"/>
      <c r="R29" s="468"/>
      <c r="S29" s="468"/>
      <c r="T29" s="468"/>
      <c r="U29" s="468"/>
      <c r="V29" s="468"/>
      <c r="W29" s="468"/>
      <c r="X29" s="468"/>
      <c r="Y29" s="468"/>
      <c r="Z29" s="444"/>
      <c r="AA29" s="469"/>
      <c r="AB29" s="469"/>
      <c r="AC29" s="469"/>
      <c r="AD29" s="469"/>
      <c r="AE29" s="443"/>
      <c r="AF29" s="443"/>
      <c r="AG29" s="443"/>
    </row>
    <row r="30" spans="1:33" x14ac:dyDescent="0.2">
      <c r="A30" s="439" t="s">
        <v>134</v>
      </c>
      <c r="B30" s="440" t="s">
        <v>658</v>
      </c>
      <c r="C30" s="443"/>
      <c r="D30" s="442"/>
      <c r="E30" s="442"/>
      <c r="F30" s="520"/>
      <c r="G30" s="520"/>
      <c r="H30" s="520"/>
      <c r="I30" s="520"/>
      <c r="J30" s="520"/>
      <c r="K30" s="520"/>
      <c r="L30" s="468"/>
      <c r="M30" s="468"/>
      <c r="N30" s="468"/>
      <c r="O30" s="468"/>
      <c r="P30" s="468"/>
      <c r="Q30" s="468"/>
      <c r="R30" s="468"/>
      <c r="S30" s="468"/>
      <c r="T30" s="468"/>
      <c r="U30" s="468"/>
      <c r="V30" s="468"/>
      <c r="W30" s="468"/>
      <c r="X30" s="468"/>
      <c r="Y30" s="468"/>
      <c r="Z30" s="468"/>
      <c r="AA30" s="444"/>
      <c r="AB30" s="469"/>
      <c r="AC30" s="469"/>
      <c r="AD30" s="469"/>
      <c r="AE30" s="443"/>
      <c r="AF30" s="443"/>
      <c r="AG30" s="443"/>
    </row>
    <row r="31" spans="1:33" x14ac:dyDescent="0.2">
      <c r="A31" s="439" t="s">
        <v>134</v>
      </c>
      <c r="B31" s="440" t="s">
        <v>659</v>
      </c>
      <c r="C31" s="443"/>
      <c r="D31" s="442"/>
      <c r="E31" s="442"/>
      <c r="F31" s="520"/>
      <c r="G31" s="520"/>
      <c r="H31" s="520"/>
      <c r="I31" s="520"/>
      <c r="J31" s="520"/>
      <c r="K31" s="520"/>
      <c r="L31" s="468"/>
      <c r="M31" s="468"/>
      <c r="N31" s="468"/>
      <c r="O31" s="468"/>
      <c r="P31" s="468"/>
      <c r="Q31" s="468"/>
      <c r="R31" s="468"/>
      <c r="S31" s="468"/>
      <c r="T31" s="468"/>
      <c r="U31" s="468"/>
      <c r="V31" s="468"/>
      <c r="W31" s="468"/>
      <c r="X31" s="468"/>
      <c r="Y31" s="468"/>
      <c r="Z31" s="468"/>
      <c r="AA31" s="468"/>
      <c r="AB31" s="444"/>
      <c r="AC31" s="469"/>
      <c r="AD31" s="469"/>
      <c r="AE31" s="443"/>
      <c r="AF31" s="443"/>
      <c r="AG31" s="443"/>
    </row>
    <row r="32" spans="1:33" x14ac:dyDescent="0.2">
      <c r="A32" s="439" t="s">
        <v>134</v>
      </c>
      <c r="B32" s="440" t="s">
        <v>660</v>
      </c>
      <c r="C32" s="443"/>
      <c r="D32" s="442"/>
      <c r="E32" s="442"/>
      <c r="F32" s="520"/>
      <c r="G32" s="520"/>
      <c r="H32" s="520"/>
      <c r="I32" s="520"/>
      <c r="J32" s="520"/>
      <c r="K32" s="520"/>
      <c r="L32" s="468"/>
      <c r="M32" s="468"/>
      <c r="N32" s="468"/>
      <c r="O32" s="468"/>
      <c r="P32" s="468"/>
      <c r="Q32" s="468"/>
      <c r="R32" s="468"/>
      <c r="S32" s="468"/>
      <c r="T32" s="468"/>
      <c r="U32" s="468"/>
      <c r="V32" s="468"/>
      <c r="W32" s="468"/>
      <c r="X32" s="468"/>
      <c r="Y32" s="468"/>
      <c r="Z32" s="468"/>
      <c r="AA32" s="468"/>
      <c r="AB32" s="468"/>
      <c r="AC32" s="444"/>
      <c r="AD32" s="469"/>
      <c r="AE32" s="443"/>
      <c r="AF32" s="443"/>
      <c r="AG32" s="443"/>
    </row>
    <row r="33" spans="1:36" x14ac:dyDescent="0.2">
      <c r="A33" s="439" t="s">
        <v>134</v>
      </c>
      <c r="B33" s="440" t="s">
        <v>661</v>
      </c>
      <c r="C33" s="443"/>
      <c r="D33" s="442"/>
      <c r="E33" s="442"/>
      <c r="F33" s="520"/>
      <c r="G33" s="520"/>
      <c r="H33" s="520"/>
      <c r="I33" s="520"/>
      <c r="J33" s="520"/>
      <c r="K33" s="520"/>
      <c r="L33" s="468"/>
      <c r="M33" s="468"/>
      <c r="N33" s="468"/>
      <c r="O33" s="468"/>
      <c r="P33" s="468"/>
      <c r="Q33" s="468"/>
      <c r="R33" s="468"/>
      <c r="S33" s="468"/>
      <c r="T33" s="468"/>
      <c r="U33" s="468"/>
      <c r="V33" s="468"/>
      <c r="W33" s="468"/>
      <c r="X33" s="468"/>
      <c r="Y33" s="468"/>
      <c r="Z33" s="468"/>
      <c r="AA33" s="468"/>
      <c r="AB33" s="468"/>
      <c r="AC33" s="468"/>
      <c r="AD33" s="444"/>
      <c r="AE33" s="443"/>
      <c r="AF33" s="443"/>
      <c r="AG33" s="443"/>
    </row>
    <row r="34" spans="1:36" x14ac:dyDescent="0.2">
      <c r="A34" s="445"/>
      <c r="B34" s="446" t="s">
        <v>176</v>
      </c>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row>
    <row r="36" spans="1:36" x14ac:dyDescent="0.2">
      <c r="B36" s="434" t="s">
        <v>662</v>
      </c>
      <c r="F36" s="467" t="s">
        <v>69</v>
      </c>
      <c r="G36" s="467"/>
      <c r="H36" s="467"/>
      <c r="I36" s="467"/>
      <c r="J36" s="467"/>
      <c r="K36" s="467"/>
      <c r="L36" s="448"/>
      <c r="M36" s="448"/>
    </row>
    <row r="37" spans="1:36" s="449" customFormat="1" ht="25.5" x14ac:dyDescent="0.25">
      <c r="A37" s="437"/>
      <c r="B37" s="436" t="s">
        <v>595</v>
      </c>
      <c r="C37" s="949" t="s">
        <v>683</v>
      </c>
      <c r="D37" s="949" t="s">
        <v>677</v>
      </c>
      <c r="E37" s="949" t="s">
        <v>634</v>
      </c>
      <c r="F37" s="951" t="s">
        <v>635</v>
      </c>
      <c r="G37" s="952"/>
      <c r="H37" s="952"/>
      <c r="I37" s="952"/>
      <c r="J37" s="952"/>
      <c r="K37" s="952"/>
      <c r="L37" s="952"/>
      <c r="M37" s="952"/>
      <c r="N37" s="952"/>
      <c r="O37" s="952"/>
      <c r="P37" s="952"/>
      <c r="Q37" s="952"/>
      <c r="R37" s="952"/>
      <c r="S37" s="952"/>
      <c r="T37" s="952"/>
      <c r="U37" s="952"/>
      <c r="V37" s="952"/>
      <c r="W37" s="952"/>
      <c r="X37" s="952"/>
      <c r="Y37" s="952"/>
      <c r="Z37" s="952"/>
      <c r="AA37" s="952"/>
      <c r="AB37" s="952"/>
      <c r="AC37" s="952"/>
      <c r="AD37" s="953"/>
      <c r="AE37" s="466" t="s">
        <v>636</v>
      </c>
      <c r="AF37" s="466" t="s">
        <v>637</v>
      </c>
      <c r="AG37" s="466" t="s">
        <v>638</v>
      </c>
      <c r="AI37" s="450"/>
      <c r="AJ37" s="450"/>
    </row>
    <row r="38" spans="1:36" s="449" customFormat="1" x14ac:dyDescent="0.2">
      <c r="A38" s="437"/>
      <c r="B38" s="436"/>
      <c r="C38" s="950"/>
      <c r="D38" s="950"/>
      <c r="E38" s="950"/>
      <c r="F38" s="515" t="s">
        <v>678</v>
      </c>
      <c r="G38" s="515" t="s">
        <v>679</v>
      </c>
      <c r="H38" s="515" t="s">
        <v>680</v>
      </c>
      <c r="I38" s="515" t="s">
        <v>681</v>
      </c>
      <c r="J38" s="515" t="s">
        <v>682</v>
      </c>
      <c r="K38" s="515" t="s">
        <v>639</v>
      </c>
      <c r="L38" s="438" t="s">
        <v>640</v>
      </c>
      <c r="M38" s="438" t="s">
        <v>641</v>
      </c>
      <c r="N38" s="438" t="s">
        <v>642</v>
      </c>
      <c r="O38" s="438" t="s">
        <v>643</v>
      </c>
      <c r="P38" s="438" t="s">
        <v>644</v>
      </c>
      <c r="Q38" s="438" t="s">
        <v>645</v>
      </c>
      <c r="R38" s="438" t="s">
        <v>646</v>
      </c>
      <c r="S38" s="438" t="s">
        <v>647</v>
      </c>
      <c r="T38" s="438" t="s">
        <v>648</v>
      </c>
      <c r="U38" s="438" t="s">
        <v>649</v>
      </c>
      <c r="V38" s="438" t="s">
        <v>650</v>
      </c>
      <c r="W38" s="438" t="s">
        <v>651</v>
      </c>
      <c r="X38" s="438" t="s">
        <v>652</v>
      </c>
      <c r="Y38" s="438" t="s">
        <v>73</v>
      </c>
      <c r="Z38" s="438" t="s">
        <v>83</v>
      </c>
      <c r="AA38" s="438" t="s">
        <v>84</v>
      </c>
      <c r="AB38" s="438" t="s">
        <v>85</v>
      </c>
      <c r="AC38" s="438" t="s">
        <v>86</v>
      </c>
      <c r="AD38" s="438" t="s">
        <v>87</v>
      </c>
      <c r="AE38" s="466"/>
      <c r="AF38" s="466"/>
      <c r="AG38" s="466"/>
      <c r="AI38" s="450"/>
      <c r="AJ38" s="450"/>
    </row>
    <row r="39" spans="1:36" x14ac:dyDescent="0.2">
      <c r="A39" s="439" t="s">
        <v>653</v>
      </c>
      <c r="B39" s="440">
        <v>2005</v>
      </c>
      <c r="C39" s="441"/>
      <c r="D39" s="442"/>
      <c r="E39" s="442"/>
      <c r="F39" s="516"/>
      <c r="G39" s="516"/>
      <c r="H39" s="516"/>
      <c r="I39" s="516"/>
      <c r="J39" s="516"/>
      <c r="K39" s="518"/>
      <c r="L39" s="469"/>
      <c r="M39" s="469"/>
      <c r="N39" s="469"/>
      <c r="O39" s="469"/>
      <c r="P39" s="469"/>
      <c r="Q39" s="469"/>
      <c r="R39" s="469"/>
      <c r="S39" s="469"/>
      <c r="T39" s="469"/>
      <c r="U39" s="469"/>
      <c r="V39" s="469"/>
      <c r="W39" s="469"/>
      <c r="X39" s="469"/>
      <c r="Y39" s="469"/>
      <c r="Z39" s="469"/>
      <c r="AA39" s="469"/>
      <c r="AB39" s="469"/>
      <c r="AC39" s="469"/>
      <c r="AD39" s="469"/>
      <c r="AE39" s="443"/>
      <c r="AF39" s="443"/>
      <c r="AG39" s="443"/>
    </row>
    <row r="40" spans="1:36" x14ac:dyDescent="0.2">
      <c r="A40" s="439" t="s">
        <v>134</v>
      </c>
      <c r="B40" s="517" t="s">
        <v>678</v>
      </c>
      <c r="C40" s="441"/>
      <c r="D40" s="442"/>
      <c r="E40" s="442"/>
      <c r="F40" s="519"/>
      <c r="G40" s="518"/>
      <c r="H40" s="518"/>
      <c r="I40" s="518"/>
      <c r="J40" s="518"/>
      <c r="K40" s="518"/>
      <c r="L40" s="469"/>
      <c r="M40" s="469"/>
      <c r="N40" s="469"/>
      <c r="O40" s="469"/>
      <c r="P40" s="469"/>
      <c r="Q40" s="469"/>
      <c r="R40" s="469"/>
      <c r="S40" s="469"/>
      <c r="T40" s="469"/>
      <c r="U40" s="469"/>
      <c r="V40" s="469"/>
      <c r="W40" s="469"/>
      <c r="X40" s="469"/>
      <c r="Y40" s="469"/>
      <c r="Z40" s="469"/>
      <c r="AA40" s="469"/>
      <c r="AB40" s="469"/>
      <c r="AC40" s="469"/>
      <c r="AD40" s="469"/>
      <c r="AE40" s="443"/>
      <c r="AF40" s="443"/>
      <c r="AG40" s="443"/>
    </row>
    <row r="41" spans="1:36" x14ac:dyDescent="0.2">
      <c r="A41" s="439" t="s">
        <v>134</v>
      </c>
      <c r="B41" s="517" t="s">
        <v>679</v>
      </c>
      <c r="C41" s="441"/>
      <c r="D41" s="442"/>
      <c r="E41" s="442"/>
      <c r="F41" s="520"/>
      <c r="G41" s="519"/>
      <c r="H41" s="518"/>
      <c r="I41" s="518"/>
      <c r="J41" s="518"/>
      <c r="K41" s="518"/>
      <c r="L41" s="469"/>
      <c r="M41" s="469"/>
      <c r="N41" s="469"/>
      <c r="O41" s="469"/>
      <c r="P41" s="469"/>
      <c r="Q41" s="469"/>
      <c r="R41" s="469"/>
      <c r="S41" s="469"/>
      <c r="T41" s="469"/>
      <c r="U41" s="469"/>
      <c r="V41" s="469"/>
      <c r="W41" s="469"/>
      <c r="X41" s="469"/>
      <c r="Y41" s="469"/>
      <c r="Z41" s="469"/>
      <c r="AA41" s="469"/>
      <c r="AB41" s="469"/>
      <c r="AC41" s="469"/>
      <c r="AD41" s="469"/>
      <c r="AE41" s="443"/>
      <c r="AF41" s="443"/>
      <c r="AG41" s="443"/>
    </row>
    <row r="42" spans="1:36" x14ac:dyDescent="0.2">
      <c r="A42" s="439" t="s">
        <v>134</v>
      </c>
      <c r="B42" s="517" t="s">
        <v>680</v>
      </c>
      <c r="C42" s="441"/>
      <c r="D42" s="442"/>
      <c r="E42" s="442"/>
      <c r="F42" s="520"/>
      <c r="G42" s="520"/>
      <c r="H42" s="519"/>
      <c r="I42" s="518"/>
      <c r="J42" s="518"/>
      <c r="K42" s="518"/>
      <c r="L42" s="469"/>
      <c r="M42" s="469"/>
      <c r="N42" s="469"/>
      <c r="O42" s="469"/>
      <c r="P42" s="469"/>
      <c r="Q42" s="469"/>
      <c r="R42" s="469"/>
      <c r="S42" s="469"/>
      <c r="T42" s="469"/>
      <c r="U42" s="469"/>
      <c r="V42" s="469"/>
      <c r="W42" s="469"/>
      <c r="X42" s="469"/>
      <c r="Y42" s="469"/>
      <c r="Z42" s="469"/>
      <c r="AA42" s="469"/>
      <c r="AB42" s="469"/>
      <c r="AC42" s="469"/>
      <c r="AD42" s="469"/>
      <c r="AE42" s="443"/>
      <c r="AF42" s="443"/>
      <c r="AG42" s="443"/>
    </row>
    <row r="43" spans="1:36" x14ac:dyDescent="0.2">
      <c r="A43" s="439" t="s">
        <v>134</v>
      </c>
      <c r="B43" s="517" t="s">
        <v>681</v>
      </c>
      <c r="C43" s="441"/>
      <c r="D43" s="442"/>
      <c r="E43" s="442"/>
      <c r="F43" s="520"/>
      <c r="G43" s="520"/>
      <c r="H43" s="520"/>
      <c r="I43" s="519"/>
      <c r="J43" s="518"/>
      <c r="K43" s="518"/>
      <c r="L43" s="469"/>
      <c r="M43" s="469"/>
      <c r="N43" s="469"/>
      <c r="O43" s="469"/>
      <c r="P43" s="469"/>
      <c r="Q43" s="469"/>
      <c r="R43" s="469"/>
      <c r="S43" s="469"/>
      <c r="T43" s="469"/>
      <c r="U43" s="469"/>
      <c r="V43" s="469"/>
      <c r="W43" s="469"/>
      <c r="X43" s="469"/>
      <c r="Y43" s="469"/>
      <c r="Z43" s="469"/>
      <c r="AA43" s="469"/>
      <c r="AB43" s="469"/>
      <c r="AC43" s="469"/>
      <c r="AD43" s="469"/>
      <c r="AE43" s="443"/>
      <c r="AF43" s="443"/>
      <c r="AG43" s="443"/>
    </row>
    <row r="44" spans="1:36" x14ac:dyDescent="0.2">
      <c r="A44" s="439" t="s">
        <v>134</v>
      </c>
      <c r="B44" s="517" t="s">
        <v>682</v>
      </c>
      <c r="C44" s="441"/>
      <c r="D44" s="442"/>
      <c r="E44" s="442"/>
      <c r="F44" s="520"/>
      <c r="G44" s="520"/>
      <c r="H44" s="520"/>
      <c r="I44" s="520"/>
      <c r="J44" s="519"/>
      <c r="K44" s="518"/>
      <c r="L44" s="469"/>
      <c r="M44" s="469"/>
      <c r="N44" s="469"/>
      <c r="O44" s="469"/>
      <c r="P44" s="469"/>
      <c r="Q44" s="469"/>
      <c r="R44" s="469"/>
      <c r="S44" s="469"/>
      <c r="T44" s="469"/>
      <c r="U44" s="469"/>
      <c r="V44" s="469"/>
      <c r="W44" s="469"/>
      <c r="X44" s="469"/>
      <c r="Y44" s="469"/>
      <c r="Z44" s="469"/>
      <c r="AA44" s="469"/>
      <c r="AB44" s="469"/>
      <c r="AC44" s="469"/>
      <c r="AD44" s="469"/>
      <c r="AE44" s="443"/>
      <c r="AF44" s="443"/>
      <c r="AG44" s="443"/>
    </row>
    <row r="45" spans="1:36" x14ac:dyDescent="0.2">
      <c r="A45" s="439" t="s">
        <v>134</v>
      </c>
      <c r="B45" s="440" t="s">
        <v>639</v>
      </c>
      <c r="C45" s="439"/>
      <c r="D45" s="442"/>
      <c r="E45" s="442"/>
      <c r="F45" s="520"/>
      <c r="G45" s="520"/>
      <c r="H45" s="520"/>
      <c r="I45" s="520"/>
      <c r="J45" s="520"/>
      <c r="K45" s="519"/>
      <c r="L45" s="469"/>
      <c r="M45" s="469"/>
      <c r="N45" s="469"/>
      <c r="O45" s="469"/>
      <c r="P45" s="469"/>
      <c r="Q45" s="469"/>
      <c r="R45" s="469"/>
      <c r="S45" s="469"/>
      <c r="T45" s="469"/>
      <c r="U45" s="469"/>
      <c r="V45" s="469"/>
      <c r="W45" s="469"/>
      <c r="X45" s="469"/>
      <c r="Y45" s="469"/>
      <c r="Z45" s="469"/>
      <c r="AA45" s="469"/>
      <c r="AB45" s="469"/>
      <c r="AC45" s="469"/>
      <c r="AD45" s="469"/>
      <c r="AE45" s="443"/>
      <c r="AF45" s="443"/>
      <c r="AG45" s="443"/>
    </row>
    <row r="46" spans="1:36" x14ac:dyDescent="0.2">
      <c r="A46" s="439" t="s">
        <v>134</v>
      </c>
      <c r="B46" s="440" t="s">
        <v>640</v>
      </c>
      <c r="C46" s="439"/>
      <c r="D46" s="442"/>
      <c r="E46" s="442"/>
      <c r="F46" s="520"/>
      <c r="G46" s="520"/>
      <c r="H46" s="520"/>
      <c r="I46" s="520"/>
      <c r="J46" s="520"/>
      <c r="K46" s="520"/>
      <c r="L46" s="444"/>
      <c r="M46" s="469"/>
      <c r="N46" s="469"/>
      <c r="O46" s="469"/>
      <c r="P46" s="469"/>
      <c r="Q46" s="469"/>
      <c r="R46" s="469"/>
      <c r="S46" s="469"/>
      <c r="T46" s="469"/>
      <c r="U46" s="469"/>
      <c r="V46" s="469"/>
      <c r="W46" s="469"/>
      <c r="X46" s="469"/>
      <c r="Y46" s="469"/>
      <c r="Z46" s="469"/>
      <c r="AA46" s="469"/>
      <c r="AB46" s="469"/>
      <c r="AC46" s="469"/>
      <c r="AD46" s="469"/>
      <c r="AE46" s="443"/>
      <c r="AF46" s="443"/>
      <c r="AG46" s="443"/>
    </row>
    <row r="47" spans="1:36" x14ac:dyDescent="0.2">
      <c r="A47" s="439" t="s">
        <v>134</v>
      </c>
      <c r="B47" s="440" t="s">
        <v>641</v>
      </c>
      <c r="C47" s="439"/>
      <c r="D47" s="442"/>
      <c r="E47" s="442"/>
      <c r="F47" s="520"/>
      <c r="G47" s="520"/>
      <c r="H47" s="520"/>
      <c r="I47" s="520"/>
      <c r="J47" s="520"/>
      <c r="K47" s="520"/>
      <c r="L47" s="468"/>
      <c r="M47" s="444"/>
      <c r="N47" s="469"/>
      <c r="O47" s="469"/>
      <c r="P47" s="469"/>
      <c r="Q47" s="469"/>
      <c r="R47" s="469"/>
      <c r="S47" s="469"/>
      <c r="T47" s="469"/>
      <c r="U47" s="469"/>
      <c r="V47" s="469"/>
      <c r="W47" s="469"/>
      <c r="X47" s="469"/>
      <c r="Y47" s="469"/>
      <c r="Z47" s="469"/>
      <c r="AA47" s="469"/>
      <c r="AB47" s="469"/>
      <c r="AC47" s="469"/>
      <c r="AD47" s="469"/>
      <c r="AE47" s="443"/>
      <c r="AF47" s="443"/>
      <c r="AG47" s="443"/>
    </row>
    <row r="48" spans="1:36" x14ac:dyDescent="0.2">
      <c r="A48" s="439" t="s">
        <v>134</v>
      </c>
      <c r="B48" s="440" t="s">
        <v>654</v>
      </c>
      <c r="C48" s="439"/>
      <c r="D48" s="442"/>
      <c r="E48" s="442"/>
      <c r="F48" s="520"/>
      <c r="G48" s="520"/>
      <c r="H48" s="520"/>
      <c r="I48" s="520"/>
      <c r="J48" s="520"/>
      <c r="K48" s="520"/>
      <c r="L48" s="468"/>
      <c r="M48" s="468"/>
      <c r="N48" s="444"/>
      <c r="O48" s="469"/>
      <c r="P48" s="469"/>
      <c r="Q48" s="469"/>
      <c r="R48" s="469"/>
      <c r="S48" s="469"/>
      <c r="T48" s="469"/>
      <c r="U48" s="469"/>
      <c r="V48" s="469"/>
      <c r="W48" s="469"/>
      <c r="X48" s="469"/>
      <c r="Y48" s="469"/>
      <c r="Z48" s="469"/>
      <c r="AA48" s="469"/>
      <c r="AB48" s="469"/>
      <c r="AC48" s="469"/>
      <c r="AD48" s="469"/>
      <c r="AE48" s="443"/>
      <c r="AF48" s="443"/>
      <c r="AG48" s="443"/>
    </row>
    <row r="49" spans="1:33" x14ac:dyDescent="0.2">
      <c r="A49" s="439" t="s">
        <v>134</v>
      </c>
      <c r="B49" s="440" t="s">
        <v>643</v>
      </c>
      <c r="C49" s="439"/>
      <c r="D49" s="442"/>
      <c r="E49" s="442"/>
      <c r="F49" s="520"/>
      <c r="G49" s="520"/>
      <c r="H49" s="520"/>
      <c r="I49" s="520"/>
      <c r="J49" s="520"/>
      <c r="K49" s="520"/>
      <c r="L49" s="468"/>
      <c r="M49" s="468"/>
      <c r="N49" s="468"/>
      <c r="O49" s="444"/>
      <c r="P49" s="469"/>
      <c r="Q49" s="469"/>
      <c r="R49" s="469"/>
      <c r="S49" s="469"/>
      <c r="T49" s="469"/>
      <c r="U49" s="469"/>
      <c r="V49" s="469"/>
      <c r="W49" s="469"/>
      <c r="X49" s="469"/>
      <c r="Y49" s="469"/>
      <c r="Z49" s="469"/>
      <c r="AA49" s="469"/>
      <c r="AB49" s="469"/>
      <c r="AC49" s="469"/>
      <c r="AD49" s="469"/>
      <c r="AE49" s="443"/>
      <c r="AF49" s="443"/>
      <c r="AG49" s="443"/>
    </row>
    <row r="50" spans="1:33" x14ac:dyDescent="0.2">
      <c r="A50" s="439" t="s">
        <v>134</v>
      </c>
      <c r="B50" s="440" t="s">
        <v>644</v>
      </c>
      <c r="C50" s="439"/>
      <c r="D50" s="442"/>
      <c r="E50" s="442"/>
      <c r="F50" s="520"/>
      <c r="G50" s="520"/>
      <c r="H50" s="520"/>
      <c r="I50" s="520"/>
      <c r="J50" s="520"/>
      <c r="K50" s="520"/>
      <c r="L50" s="468"/>
      <c r="M50" s="468"/>
      <c r="N50" s="468"/>
      <c r="O50" s="468"/>
      <c r="P50" s="444"/>
      <c r="Q50" s="469"/>
      <c r="R50" s="469"/>
      <c r="S50" s="469"/>
      <c r="T50" s="469"/>
      <c r="U50" s="469"/>
      <c r="V50" s="469"/>
      <c r="W50" s="469"/>
      <c r="X50" s="469"/>
      <c r="Y50" s="469"/>
      <c r="Z50" s="469"/>
      <c r="AA50" s="469"/>
      <c r="AB50" s="469"/>
      <c r="AC50" s="469"/>
      <c r="AD50" s="469"/>
      <c r="AE50" s="443"/>
      <c r="AF50" s="443"/>
      <c r="AG50" s="443"/>
    </row>
    <row r="51" spans="1:33" x14ac:dyDescent="0.2">
      <c r="A51" s="439" t="s">
        <v>134</v>
      </c>
      <c r="B51" s="440" t="s">
        <v>655</v>
      </c>
      <c r="C51" s="443"/>
      <c r="D51" s="442"/>
      <c r="E51" s="442"/>
      <c r="F51" s="520"/>
      <c r="G51" s="520"/>
      <c r="H51" s="520"/>
      <c r="I51" s="520"/>
      <c r="J51" s="520"/>
      <c r="K51" s="520"/>
      <c r="L51" s="468"/>
      <c r="M51" s="468"/>
      <c r="N51" s="468"/>
      <c r="O51" s="468"/>
      <c r="P51" s="468"/>
      <c r="Q51" s="444"/>
      <c r="R51" s="469"/>
      <c r="S51" s="469"/>
      <c r="T51" s="469"/>
      <c r="U51" s="469"/>
      <c r="V51" s="469"/>
      <c r="W51" s="469"/>
      <c r="X51" s="469"/>
      <c r="Y51" s="469"/>
      <c r="Z51" s="469"/>
      <c r="AA51" s="469"/>
      <c r="AB51" s="469"/>
      <c r="AC51" s="469"/>
      <c r="AD51" s="469"/>
      <c r="AE51" s="443"/>
      <c r="AF51" s="443"/>
      <c r="AG51" s="443"/>
    </row>
    <row r="52" spans="1:33" x14ac:dyDescent="0.2">
      <c r="A52" s="439" t="s">
        <v>134</v>
      </c>
      <c r="B52" s="440" t="s">
        <v>646</v>
      </c>
      <c r="C52" s="443"/>
      <c r="D52" s="442"/>
      <c r="E52" s="442"/>
      <c r="F52" s="520"/>
      <c r="G52" s="520"/>
      <c r="H52" s="520"/>
      <c r="I52" s="520"/>
      <c r="J52" s="520"/>
      <c r="K52" s="520"/>
      <c r="L52" s="468"/>
      <c r="M52" s="468"/>
      <c r="N52" s="468"/>
      <c r="O52" s="468"/>
      <c r="P52" s="468"/>
      <c r="Q52" s="468"/>
      <c r="R52" s="444"/>
      <c r="T52" s="443"/>
      <c r="U52" s="443"/>
      <c r="V52" s="443"/>
      <c r="W52" s="469"/>
      <c r="X52" s="469"/>
      <c r="Y52" s="469"/>
      <c r="Z52" s="469"/>
      <c r="AA52" s="469"/>
      <c r="AB52" s="469"/>
      <c r="AC52" s="469"/>
      <c r="AD52" s="469"/>
      <c r="AE52" s="443"/>
      <c r="AF52" s="443"/>
      <c r="AG52" s="443"/>
    </row>
    <row r="53" spans="1:33" x14ac:dyDescent="0.2">
      <c r="A53" s="439" t="s">
        <v>134</v>
      </c>
      <c r="B53" s="440" t="s">
        <v>647</v>
      </c>
      <c r="C53" s="443"/>
      <c r="D53" s="442"/>
      <c r="E53" s="442"/>
      <c r="F53" s="520"/>
      <c r="G53" s="520"/>
      <c r="H53" s="520"/>
      <c r="I53" s="520"/>
      <c r="J53" s="520"/>
      <c r="K53" s="520"/>
      <c r="L53" s="468"/>
      <c r="M53" s="468"/>
      <c r="N53" s="468"/>
      <c r="O53" s="468"/>
      <c r="P53" s="468"/>
      <c r="Q53" s="468"/>
      <c r="R53" s="468"/>
      <c r="S53" s="444"/>
      <c r="T53" s="443"/>
      <c r="U53" s="443"/>
      <c r="V53" s="443"/>
      <c r="W53" s="469"/>
      <c r="X53" s="469"/>
      <c r="Y53" s="469"/>
      <c r="Z53" s="469"/>
      <c r="AA53" s="469"/>
      <c r="AB53" s="469"/>
      <c r="AC53" s="469"/>
      <c r="AD53" s="469"/>
      <c r="AE53" s="443"/>
      <c r="AF53" s="443"/>
      <c r="AG53" s="443"/>
    </row>
    <row r="54" spans="1:33" x14ac:dyDescent="0.2">
      <c r="A54" s="439" t="s">
        <v>134</v>
      </c>
      <c r="B54" s="440" t="s">
        <v>648</v>
      </c>
      <c r="C54" s="443"/>
      <c r="D54" s="442"/>
      <c r="E54" s="442"/>
      <c r="F54" s="520"/>
      <c r="G54" s="520"/>
      <c r="H54" s="520"/>
      <c r="I54" s="520"/>
      <c r="J54" s="520"/>
      <c r="K54" s="520"/>
      <c r="L54" s="468"/>
      <c r="M54" s="468"/>
      <c r="N54" s="468"/>
      <c r="O54" s="468"/>
      <c r="P54" s="468"/>
      <c r="Q54" s="468"/>
      <c r="R54" s="468"/>
      <c r="S54" s="468"/>
      <c r="T54" s="444"/>
      <c r="U54" s="443"/>
      <c r="V54" s="443"/>
      <c r="W54" s="469"/>
      <c r="X54" s="469"/>
      <c r="Y54" s="469"/>
      <c r="Z54" s="469"/>
      <c r="AA54" s="469"/>
      <c r="AB54" s="469"/>
      <c r="AC54" s="469"/>
      <c r="AD54" s="469"/>
      <c r="AE54" s="443"/>
      <c r="AF54" s="443"/>
      <c r="AG54" s="443"/>
    </row>
    <row r="55" spans="1:33" x14ac:dyDescent="0.2">
      <c r="A55" s="439" t="s">
        <v>134</v>
      </c>
      <c r="B55" s="440" t="s">
        <v>649</v>
      </c>
      <c r="C55" s="443"/>
      <c r="D55" s="442"/>
      <c r="E55" s="442"/>
      <c r="F55" s="520"/>
      <c r="G55" s="520"/>
      <c r="H55" s="520"/>
      <c r="I55" s="520"/>
      <c r="J55" s="520"/>
      <c r="K55" s="520"/>
      <c r="L55" s="468"/>
      <c r="M55" s="468"/>
      <c r="N55" s="468"/>
      <c r="O55" s="468"/>
      <c r="P55" s="468"/>
      <c r="Q55" s="468"/>
      <c r="R55" s="468"/>
      <c r="S55" s="468"/>
      <c r="T55" s="468"/>
      <c r="U55" s="444"/>
      <c r="V55" s="443"/>
      <c r="W55" s="469"/>
      <c r="X55" s="469"/>
      <c r="Y55" s="469"/>
      <c r="Z55" s="469"/>
      <c r="AA55" s="469"/>
      <c r="AB55" s="469"/>
      <c r="AC55" s="469"/>
      <c r="AD55" s="469"/>
      <c r="AE55" s="443"/>
      <c r="AF55" s="443"/>
      <c r="AG55" s="443"/>
    </row>
    <row r="56" spans="1:33" x14ac:dyDescent="0.2">
      <c r="A56" s="439" t="s">
        <v>134</v>
      </c>
      <c r="B56" s="440" t="s">
        <v>650</v>
      </c>
      <c r="C56" s="443"/>
      <c r="D56" s="442"/>
      <c r="E56" s="442"/>
      <c r="F56" s="520"/>
      <c r="G56" s="520"/>
      <c r="H56" s="520"/>
      <c r="I56" s="520"/>
      <c r="J56" s="520"/>
      <c r="K56" s="520"/>
      <c r="L56" s="468"/>
      <c r="M56" s="468"/>
      <c r="N56" s="468"/>
      <c r="O56" s="468"/>
      <c r="P56" s="468"/>
      <c r="Q56" s="468"/>
      <c r="R56" s="468"/>
      <c r="S56" s="468"/>
      <c r="T56" s="468"/>
      <c r="U56" s="468"/>
      <c r="V56" s="444"/>
      <c r="W56" s="469"/>
      <c r="X56" s="469"/>
      <c r="Y56" s="469"/>
      <c r="Z56" s="469"/>
      <c r="AA56" s="469"/>
      <c r="AB56" s="469"/>
      <c r="AC56" s="469"/>
      <c r="AD56" s="469"/>
      <c r="AE56" s="443"/>
      <c r="AF56" s="443"/>
      <c r="AG56" s="443"/>
    </row>
    <row r="57" spans="1:33" x14ac:dyDescent="0.2">
      <c r="A57" s="439" t="s">
        <v>134</v>
      </c>
      <c r="B57" s="440" t="s">
        <v>651</v>
      </c>
      <c r="C57" s="443"/>
      <c r="D57" s="442"/>
      <c r="E57" s="442"/>
      <c r="F57" s="520"/>
      <c r="G57" s="520"/>
      <c r="H57" s="520"/>
      <c r="I57" s="520"/>
      <c r="J57" s="520"/>
      <c r="K57" s="520"/>
      <c r="L57" s="468"/>
      <c r="M57" s="468"/>
      <c r="N57" s="468"/>
      <c r="O57" s="468"/>
      <c r="P57" s="468"/>
      <c r="Q57" s="468"/>
      <c r="R57" s="468"/>
      <c r="S57" s="468"/>
      <c r="T57" s="468"/>
      <c r="U57" s="468"/>
      <c r="V57" s="468"/>
      <c r="W57" s="444"/>
      <c r="X57" s="469"/>
      <c r="Y57" s="469"/>
      <c r="Z57" s="469"/>
      <c r="AA57" s="469"/>
      <c r="AB57" s="469"/>
      <c r="AC57" s="469"/>
      <c r="AD57" s="469"/>
      <c r="AE57" s="443"/>
      <c r="AF57" s="443"/>
      <c r="AG57" s="443"/>
    </row>
    <row r="58" spans="1:33" x14ac:dyDescent="0.2">
      <c r="A58" s="439" t="s">
        <v>134</v>
      </c>
      <c r="B58" s="440" t="s">
        <v>652</v>
      </c>
      <c r="C58" s="443"/>
      <c r="D58" s="442"/>
      <c r="E58" s="442"/>
      <c r="F58" s="520"/>
      <c r="G58" s="520"/>
      <c r="H58" s="520"/>
      <c r="I58" s="520"/>
      <c r="J58" s="520"/>
      <c r="K58" s="520"/>
      <c r="L58" s="468"/>
      <c r="M58" s="468"/>
      <c r="N58" s="468"/>
      <c r="O58" s="468"/>
      <c r="P58" s="468"/>
      <c r="Q58" s="468"/>
      <c r="R58" s="468"/>
      <c r="S58" s="468"/>
      <c r="T58" s="468"/>
      <c r="U58" s="468"/>
      <c r="V58" s="468"/>
      <c r="W58" s="468"/>
      <c r="X58" s="444"/>
      <c r="Y58" s="469"/>
      <c r="Z58" s="469"/>
      <c r="AA58" s="469"/>
      <c r="AB58" s="469"/>
      <c r="AC58" s="469"/>
      <c r="AD58" s="469"/>
      <c r="AE58" s="443"/>
      <c r="AF58" s="443"/>
      <c r="AG58" s="443"/>
    </row>
    <row r="59" spans="1:33" x14ac:dyDescent="0.2">
      <c r="A59" s="439" t="s">
        <v>134</v>
      </c>
      <c r="B59" s="440" t="s">
        <v>656</v>
      </c>
      <c r="C59" s="443"/>
      <c r="D59" s="442"/>
      <c r="E59" s="442"/>
      <c r="F59" s="520"/>
      <c r="G59" s="520"/>
      <c r="H59" s="520"/>
      <c r="I59" s="520"/>
      <c r="J59" s="520"/>
      <c r="K59" s="520"/>
      <c r="L59" s="468"/>
      <c r="M59" s="468"/>
      <c r="N59" s="468"/>
      <c r="O59" s="468"/>
      <c r="P59" s="468"/>
      <c r="Q59" s="468"/>
      <c r="R59" s="468"/>
      <c r="S59" s="468"/>
      <c r="T59" s="468"/>
      <c r="U59" s="468"/>
      <c r="V59" s="468"/>
      <c r="W59" s="468"/>
      <c r="X59" s="468"/>
      <c r="Y59" s="444"/>
      <c r="Z59" s="469"/>
      <c r="AA59" s="469"/>
      <c r="AB59" s="469"/>
      <c r="AC59" s="469"/>
      <c r="AD59" s="469"/>
      <c r="AE59" s="443"/>
      <c r="AF59" s="443"/>
      <c r="AG59" s="443"/>
    </row>
    <row r="60" spans="1:33" x14ac:dyDescent="0.2">
      <c r="A60" s="439" t="s">
        <v>134</v>
      </c>
      <c r="B60" s="440" t="s">
        <v>657</v>
      </c>
      <c r="C60" s="443"/>
      <c r="D60" s="442"/>
      <c r="E60" s="442"/>
      <c r="F60" s="520"/>
      <c r="G60" s="520"/>
      <c r="H60" s="520"/>
      <c r="I60" s="520"/>
      <c r="J60" s="520"/>
      <c r="K60" s="520"/>
      <c r="L60" s="468"/>
      <c r="M60" s="468"/>
      <c r="N60" s="468"/>
      <c r="O60" s="468"/>
      <c r="P60" s="468"/>
      <c r="Q60" s="468"/>
      <c r="R60" s="468"/>
      <c r="S60" s="468"/>
      <c r="T60" s="468"/>
      <c r="U60" s="468"/>
      <c r="V60" s="468"/>
      <c r="W60" s="468"/>
      <c r="X60" s="468"/>
      <c r="Y60" s="468"/>
      <c r="Z60" s="444"/>
      <c r="AA60" s="469"/>
      <c r="AB60" s="469"/>
      <c r="AC60" s="469"/>
      <c r="AD60" s="469"/>
      <c r="AE60" s="443"/>
      <c r="AF60" s="443"/>
      <c r="AG60" s="443"/>
    </row>
    <row r="61" spans="1:33" x14ac:dyDescent="0.2">
      <c r="A61" s="439" t="s">
        <v>134</v>
      </c>
      <c r="B61" s="440" t="s">
        <v>658</v>
      </c>
      <c r="C61" s="443"/>
      <c r="D61" s="442"/>
      <c r="E61" s="442"/>
      <c r="F61" s="520"/>
      <c r="G61" s="520"/>
      <c r="H61" s="520"/>
      <c r="I61" s="520"/>
      <c r="J61" s="520"/>
      <c r="K61" s="520"/>
      <c r="L61" s="468"/>
      <c r="M61" s="468"/>
      <c r="N61" s="468"/>
      <c r="O61" s="468"/>
      <c r="P61" s="468"/>
      <c r="Q61" s="468"/>
      <c r="R61" s="468"/>
      <c r="S61" s="468"/>
      <c r="T61" s="468"/>
      <c r="U61" s="468"/>
      <c r="V61" s="468"/>
      <c r="W61" s="468"/>
      <c r="X61" s="468"/>
      <c r="Y61" s="468"/>
      <c r="Z61" s="468"/>
      <c r="AA61" s="444"/>
      <c r="AB61" s="469"/>
      <c r="AC61" s="469"/>
      <c r="AD61" s="469"/>
      <c r="AE61" s="443"/>
      <c r="AF61" s="443"/>
      <c r="AG61" s="443"/>
    </row>
    <row r="62" spans="1:33" x14ac:dyDescent="0.2">
      <c r="A62" s="439" t="s">
        <v>134</v>
      </c>
      <c r="B62" s="440" t="s">
        <v>659</v>
      </c>
      <c r="C62" s="443"/>
      <c r="D62" s="442"/>
      <c r="E62" s="442"/>
      <c r="F62" s="520"/>
      <c r="G62" s="520"/>
      <c r="H62" s="520"/>
      <c r="I62" s="520"/>
      <c r="J62" s="520"/>
      <c r="K62" s="520"/>
      <c r="L62" s="468"/>
      <c r="M62" s="468"/>
      <c r="N62" s="468"/>
      <c r="O62" s="468"/>
      <c r="P62" s="468"/>
      <c r="Q62" s="468"/>
      <c r="R62" s="468"/>
      <c r="S62" s="468"/>
      <c r="T62" s="468"/>
      <c r="U62" s="468"/>
      <c r="V62" s="468"/>
      <c r="W62" s="468"/>
      <c r="X62" s="468"/>
      <c r="Y62" s="468"/>
      <c r="Z62" s="468"/>
      <c r="AA62" s="468"/>
      <c r="AB62" s="444"/>
      <c r="AC62" s="469"/>
      <c r="AD62" s="469"/>
      <c r="AE62" s="443"/>
      <c r="AF62" s="443"/>
      <c r="AG62" s="443"/>
    </row>
    <row r="63" spans="1:33" x14ac:dyDescent="0.2">
      <c r="A63" s="439" t="s">
        <v>134</v>
      </c>
      <c r="B63" s="440" t="s">
        <v>660</v>
      </c>
      <c r="C63" s="443"/>
      <c r="D63" s="442"/>
      <c r="E63" s="442"/>
      <c r="F63" s="520"/>
      <c r="G63" s="520"/>
      <c r="H63" s="520"/>
      <c r="I63" s="520"/>
      <c r="J63" s="520"/>
      <c r="K63" s="520"/>
      <c r="L63" s="468"/>
      <c r="M63" s="468"/>
      <c r="N63" s="468"/>
      <c r="O63" s="468"/>
      <c r="P63" s="468"/>
      <c r="Q63" s="468"/>
      <c r="R63" s="468"/>
      <c r="S63" s="468"/>
      <c r="T63" s="468"/>
      <c r="U63" s="468"/>
      <c r="V63" s="468"/>
      <c r="W63" s="468"/>
      <c r="X63" s="468"/>
      <c r="Y63" s="468"/>
      <c r="Z63" s="468"/>
      <c r="AA63" s="468"/>
      <c r="AB63" s="468"/>
      <c r="AC63" s="444"/>
      <c r="AD63" s="469"/>
      <c r="AE63" s="443"/>
      <c r="AF63" s="443"/>
      <c r="AG63" s="443"/>
    </row>
    <row r="64" spans="1:33" x14ac:dyDescent="0.2">
      <c r="A64" s="439" t="s">
        <v>134</v>
      </c>
      <c r="B64" s="440" t="s">
        <v>661</v>
      </c>
      <c r="C64" s="443"/>
      <c r="D64" s="442"/>
      <c r="E64" s="442"/>
      <c r="F64" s="520"/>
      <c r="G64" s="520"/>
      <c r="H64" s="520"/>
      <c r="I64" s="520"/>
      <c r="J64" s="520"/>
      <c r="K64" s="520"/>
      <c r="L64" s="468"/>
      <c r="M64" s="468"/>
      <c r="N64" s="468"/>
      <c r="O64" s="468"/>
      <c r="P64" s="468"/>
      <c r="Q64" s="468"/>
      <c r="R64" s="468"/>
      <c r="S64" s="468"/>
      <c r="T64" s="468"/>
      <c r="U64" s="468"/>
      <c r="V64" s="468"/>
      <c r="W64" s="468"/>
      <c r="X64" s="468"/>
      <c r="Y64" s="468"/>
      <c r="Z64" s="468"/>
      <c r="AA64" s="468"/>
      <c r="AB64" s="468"/>
      <c r="AC64" s="468"/>
      <c r="AD64" s="444"/>
      <c r="AE64" s="443"/>
      <c r="AF64" s="443"/>
      <c r="AG64" s="443"/>
    </row>
    <row r="65" spans="1:33" x14ac:dyDescent="0.2">
      <c r="A65" s="445"/>
      <c r="B65" s="446" t="s">
        <v>176</v>
      </c>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row>
    <row r="66" spans="1:33" x14ac:dyDescent="0.2">
      <c r="C66" s="452"/>
    </row>
    <row r="69" spans="1:33" x14ac:dyDescent="0.2">
      <c r="B69" s="434" t="s">
        <v>663</v>
      </c>
      <c r="F69" s="467" t="s">
        <v>69</v>
      </c>
      <c r="G69" s="467"/>
      <c r="H69" s="467"/>
      <c r="I69" s="467"/>
      <c r="J69" s="467"/>
      <c r="K69" s="467"/>
    </row>
    <row r="70" spans="1:33" s="453" customFormat="1" ht="25.5" x14ac:dyDescent="0.25">
      <c r="A70" s="435"/>
      <c r="B70" s="436" t="s">
        <v>595</v>
      </c>
      <c r="C70" s="949" t="s">
        <v>683</v>
      </c>
      <c r="D70" s="949" t="s">
        <v>677</v>
      </c>
      <c r="E70" s="949" t="s">
        <v>634</v>
      </c>
      <c r="F70" s="951" t="s">
        <v>635</v>
      </c>
      <c r="G70" s="952"/>
      <c r="H70" s="952"/>
      <c r="I70" s="952"/>
      <c r="J70" s="952"/>
      <c r="K70" s="952"/>
      <c r="L70" s="952"/>
      <c r="M70" s="952"/>
      <c r="N70" s="952"/>
      <c r="O70" s="952"/>
      <c r="P70" s="952"/>
      <c r="Q70" s="952"/>
      <c r="R70" s="952"/>
      <c r="S70" s="952"/>
      <c r="T70" s="952"/>
      <c r="U70" s="952"/>
      <c r="V70" s="952"/>
      <c r="W70" s="952"/>
      <c r="X70" s="952"/>
      <c r="Y70" s="952"/>
      <c r="Z70" s="952"/>
      <c r="AA70" s="952"/>
      <c r="AB70" s="952"/>
      <c r="AC70" s="952"/>
      <c r="AD70" s="953"/>
      <c r="AE70" s="466" t="s">
        <v>636</v>
      </c>
      <c r="AF70" s="466" t="s">
        <v>637</v>
      </c>
      <c r="AG70" s="466" t="s">
        <v>638</v>
      </c>
    </row>
    <row r="71" spans="1:33" s="453" customFormat="1" x14ac:dyDescent="0.2">
      <c r="A71" s="435"/>
      <c r="B71" s="436"/>
      <c r="C71" s="950"/>
      <c r="D71" s="950"/>
      <c r="E71" s="950"/>
      <c r="F71" s="515" t="s">
        <v>678</v>
      </c>
      <c r="G71" s="515" t="s">
        <v>679</v>
      </c>
      <c r="H71" s="515" t="s">
        <v>680</v>
      </c>
      <c r="I71" s="515" t="s">
        <v>681</v>
      </c>
      <c r="J71" s="515" t="s">
        <v>682</v>
      </c>
      <c r="K71" s="515" t="s">
        <v>639</v>
      </c>
      <c r="L71" s="438" t="s">
        <v>640</v>
      </c>
      <c r="M71" s="438" t="s">
        <v>641</v>
      </c>
      <c r="N71" s="438" t="s">
        <v>642</v>
      </c>
      <c r="O71" s="438" t="s">
        <v>643</v>
      </c>
      <c r="P71" s="438" t="s">
        <v>644</v>
      </c>
      <c r="Q71" s="438" t="s">
        <v>645</v>
      </c>
      <c r="R71" s="438" t="s">
        <v>646</v>
      </c>
      <c r="S71" s="438" t="s">
        <v>647</v>
      </c>
      <c r="T71" s="438" t="s">
        <v>648</v>
      </c>
      <c r="U71" s="438" t="s">
        <v>649</v>
      </c>
      <c r="V71" s="438" t="s">
        <v>650</v>
      </c>
      <c r="W71" s="438" t="s">
        <v>651</v>
      </c>
      <c r="X71" s="438" t="s">
        <v>652</v>
      </c>
      <c r="Y71" s="438" t="s">
        <v>73</v>
      </c>
      <c r="Z71" s="438" t="s">
        <v>83</v>
      </c>
      <c r="AA71" s="438" t="s">
        <v>84</v>
      </c>
      <c r="AB71" s="438" t="s">
        <v>85</v>
      </c>
      <c r="AC71" s="438" t="s">
        <v>86</v>
      </c>
      <c r="AD71" s="438" t="s">
        <v>87</v>
      </c>
      <c r="AE71" s="466"/>
      <c r="AF71" s="466"/>
      <c r="AG71" s="466"/>
    </row>
    <row r="72" spans="1:33" x14ac:dyDescent="0.2">
      <c r="A72" s="439" t="s">
        <v>653</v>
      </c>
      <c r="B72" s="440">
        <v>2005</v>
      </c>
      <c r="C72" s="441"/>
      <c r="D72" s="442"/>
      <c r="E72" s="442"/>
      <c r="F72" s="516"/>
      <c r="G72" s="516"/>
      <c r="H72" s="516"/>
      <c r="I72" s="516"/>
      <c r="J72" s="516"/>
      <c r="K72" s="518"/>
      <c r="L72" s="469"/>
      <c r="M72" s="469"/>
      <c r="N72" s="469"/>
      <c r="O72" s="469"/>
      <c r="P72" s="469"/>
      <c r="Q72" s="469"/>
      <c r="R72" s="469"/>
      <c r="S72" s="469"/>
      <c r="T72" s="469"/>
      <c r="U72" s="469"/>
      <c r="V72" s="469"/>
      <c r="W72" s="469"/>
      <c r="X72" s="469"/>
      <c r="Y72" s="469"/>
      <c r="Z72" s="469"/>
      <c r="AA72" s="469"/>
      <c r="AB72" s="469"/>
      <c r="AC72" s="469"/>
      <c r="AD72" s="469"/>
      <c r="AE72" s="443"/>
      <c r="AF72" s="443"/>
      <c r="AG72" s="443"/>
    </row>
    <row r="73" spans="1:33" x14ac:dyDescent="0.2">
      <c r="A73" s="439" t="s">
        <v>134</v>
      </c>
      <c r="B73" s="517" t="s">
        <v>678</v>
      </c>
      <c r="C73" s="441"/>
      <c r="D73" s="442"/>
      <c r="E73" s="442"/>
      <c r="F73" s="519"/>
      <c r="G73" s="518"/>
      <c r="H73" s="518"/>
      <c r="I73" s="518"/>
      <c r="J73" s="518"/>
      <c r="K73" s="518"/>
      <c r="L73" s="469"/>
      <c r="M73" s="469"/>
      <c r="N73" s="469"/>
      <c r="O73" s="469"/>
      <c r="P73" s="469"/>
      <c r="Q73" s="469"/>
      <c r="R73" s="469"/>
      <c r="S73" s="469"/>
      <c r="T73" s="469"/>
      <c r="U73" s="469"/>
      <c r="V73" s="469"/>
      <c r="W73" s="469"/>
      <c r="X73" s="469"/>
      <c r="Y73" s="469"/>
      <c r="Z73" s="469"/>
      <c r="AA73" s="469"/>
      <c r="AB73" s="469"/>
      <c r="AC73" s="469"/>
      <c r="AD73" s="469"/>
      <c r="AE73" s="443"/>
      <c r="AF73" s="443"/>
      <c r="AG73" s="443"/>
    </row>
    <row r="74" spans="1:33" x14ac:dyDescent="0.2">
      <c r="A74" s="439" t="s">
        <v>134</v>
      </c>
      <c r="B74" s="517" t="s">
        <v>679</v>
      </c>
      <c r="C74" s="441"/>
      <c r="D74" s="442"/>
      <c r="E74" s="442"/>
      <c r="F74" s="520"/>
      <c r="G74" s="519"/>
      <c r="H74" s="518"/>
      <c r="I74" s="518"/>
      <c r="J74" s="518"/>
      <c r="K74" s="518"/>
      <c r="L74" s="469"/>
      <c r="M74" s="469"/>
      <c r="N74" s="469"/>
      <c r="O74" s="469"/>
      <c r="P74" s="469"/>
      <c r="Q74" s="469"/>
      <c r="R74" s="469"/>
      <c r="S74" s="469"/>
      <c r="T74" s="469"/>
      <c r="U74" s="469"/>
      <c r="V74" s="469"/>
      <c r="W74" s="469"/>
      <c r="X74" s="469"/>
      <c r="Y74" s="469"/>
      <c r="Z74" s="469"/>
      <c r="AA74" s="469"/>
      <c r="AB74" s="469"/>
      <c r="AC74" s="469"/>
      <c r="AD74" s="469"/>
      <c r="AE74" s="443"/>
      <c r="AF74" s="443"/>
      <c r="AG74" s="443"/>
    </row>
    <row r="75" spans="1:33" x14ac:dyDescent="0.2">
      <c r="A75" s="439" t="s">
        <v>134</v>
      </c>
      <c r="B75" s="517" t="s">
        <v>680</v>
      </c>
      <c r="C75" s="441"/>
      <c r="D75" s="442"/>
      <c r="E75" s="442"/>
      <c r="F75" s="520"/>
      <c r="G75" s="520"/>
      <c r="H75" s="519"/>
      <c r="I75" s="518"/>
      <c r="J75" s="518"/>
      <c r="K75" s="518"/>
      <c r="L75" s="469"/>
      <c r="M75" s="469"/>
      <c r="N75" s="469"/>
      <c r="O75" s="469"/>
      <c r="P75" s="469"/>
      <c r="Q75" s="469"/>
      <c r="R75" s="469"/>
      <c r="S75" s="469"/>
      <c r="T75" s="469"/>
      <c r="U75" s="469"/>
      <c r="V75" s="469"/>
      <c r="W75" s="469"/>
      <c r="X75" s="469"/>
      <c r="Y75" s="469"/>
      <c r="Z75" s="469"/>
      <c r="AA75" s="469"/>
      <c r="AB75" s="469"/>
      <c r="AC75" s="469"/>
      <c r="AD75" s="469"/>
      <c r="AE75" s="443"/>
      <c r="AF75" s="443"/>
      <c r="AG75" s="443"/>
    </row>
    <row r="76" spans="1:33" x14ac:dyDescent="0.2">
      <c r="A76" s="439" t="s">
        <v>134</v>
      </c>
      <c r="B76" s="517" t="s">
        <v>681</v>
      </c>
      <c r="C76" s="441"/>
      <c r="D76" s="442"/>
      <c r="E76" s="442"/>
      <c r="F76" s="520"/>
      <c r="G76" s="520"/>
      <c r="H76" s="520"/>
      <c r="I76" s="519"/>
      <c r="J76" s="518"/>
      <c r="K76" s="518"/>
      <c r="L76" s="469"/>
      <c r="M76" s="469"/>
      <c r="N76" s="469"/>
      <c r="O76" s="469"/>
      <c r="P76" s="469"/>
      <c r="Q76" s="469"/>
      <c r="R76" s="469"/>
      <c r="S76" s="469"/>
      <c r="T76" s="469"/>
      <c r="U76" s="469"/>
      <c r="V76" s="469"/>
      <c r="W76" s="469"/>
      <c r="X76" s="469"/>
      <c r="Y76" s="469"/>
      <c r="Z76" s="469"/>
      <c r="AA76" s="469"/>
      <c r="AB76" s="469"/>
      <c r="AC76" s="469"/>
      <c r="AD76" s="469"/>
      <c r="AE76" s="443"/>
      <c r="AF76" s="443"/>
      <c r="AG76" s="443"/>
    </row>
    <row r="77" spans="1:33" x14ac:dyDescent="0.2">
      <c r="A77" s="439" t="s">
        <v>134</v>
      </c>
      <c r="B77" s="517" t="s">
        <v>682</v>
      </c>
      <c r="C77" s="441"/>
      <c r="D77" s="442"/>
      <c r="E77" s="442"/>
      <c r="F77" s="520"/>
      <c r="G77" s="520"/>
      <c r="H77" s="520"/>
      <c r="I77" s="520"/>
      <c r="J77" s="519"/>
      <c r="K77" s="518"/>
      <c r="L77" s="469"/>
      <c r="M77" s="469"/>
      <c r="N77" s="469"/>
      <c r="O77" s="469"/>
      <c r="P77" s="469"/>
      <c r="Q77" s="469"/>
      <c r="R77" s="469"/>
      <c r="S77" s="469"/>
      <c r="T77" s="469"/>
      <c r="U77" s="469"/>
      <c r="V77" s="469"/>
      <c r="W77" s="469"/>
      <c r="X77" s="469"/>
      <c r="Y77" s="469"/>
      <c r="Z77" s="469"/>
      <c r="AA77" s="469"/>
      <c r="AB77" s="469"/>
      <c r="AC77" s="469"/>
      <c r="AD77" s="469"/>
      <c r="AE77" s="443"/>
      <c r="AF77" s="443"/>
      <c r="AG77" s="443"/>
    </row>
    <row r="78" spans="1:33" x14ac:dyDescent="0.2">
      <c r="A78" s="439" t="s">
        <v>134</v>
      </c>
      <c r="B78" s="440" t="s">
        <v>639</v>
      </c>
      <c r="C78" s="439"/>
      <c r="D78" s="442"/>
      <c r="E78" s="442"/>
      <c r="F78" s="520"/>
      <c r="G78" s="520"/>
      <c r="H78" s="520"/>
      <c r="I78" s="520"/>
      <c r="J78" s="520"/>
      <c r="K78" s="519"/>
      <c r="L78" s="469"/>
      <c r="M78" s="469"/>
      <c r="N78" s="469"/>
      <c r="O78" s="469"/>
      <c r="P78" s="469"/>
      <c r="Q78" s="469"/>
      <c r="R78" s="469"/>
      <c r="S78" s="469"/>
      <c r="T78" s="469"/>
      <c r="U78" s="469"/>
      <c r="V78" s="469"/>
      <c r="W78" s="469"/>
      <c r="X78" s="469"/>
      <c r="Y78" s="469"/>
      <c r="Z78" s="469"/>
      <c r="AA78" s="469"/>
      <c r="AB78" s="469"/>
      <c r="AC78" s="469"/>
      <c r="AD78" s="469"/>
      <c r="AE78" s="443"/>
      <c r="AF78" s="443"/>
      <c r="AG78" s="443"/>
    </row>
    <row r="79" spans="1:33" x14ac:dyDescent="0.2">
      <c r="A79" s="439" t="s">
        <v>134</v>
      </c>
      <c r="B79" s="440" t="s">
        <v>640</v>
      </c>
      <c r="C79" s="439"/>
      <c r="D79" s="442"/>
      <c r="E79" s="442"/>
      <c r="F79" s="520"/>
      <c r="G79" s="520"/>
      <c r="H79" s="520"/>
      <c r="I79" s="520"/>
      <c r="J79" s="520"/>
      <c r="K79" s="520"/>
      <c r="L79" s="444"/>
      <c r="M79" s="469"/>
      <c r="N79" s="469"/>
      <c r="O79" s="469"/>
      <c r="P79" s="469"/>
      <c r="Q79" s="469"/>
      <c r="R79" s="469"/>
      <c r="S79" s="469"/>
      <c r="T79" s="469"/>
      <c r="U79" s="469"/>
      <c r="V79" s="469"/>
      <c r="W79" s="469"/>
      <c r="X79" s="469"/>
      <c r="Y79" s="469"/>
      <c r="Z79" s="469"/>
      <c r="AA79" s="469"/>
      <c r="AB79" s="469"/>
      <c r="AC79" s="469"/>
      <c r="AD79" s="469"/>
      <c r="AE79" s="443"/>
      <c r="AF79" s="443"/>
      <c r="AG79" s="443"/>
    </row>
    <row r="80" spans="1:33" x14ac:dyDescent="0.2">
      <c r="A80" s="439" t="s">
        <v>134</v>
      </c>
      <c r="B80" s="440" t="s">
        <v>641</v>
      </c>
      <c r="C80" s="439"/>
      <c r="D80" s="442"/>
      <c r="E80" s="442"/>
      <c r="F80" s="520"/>
      <c r="G80" s="520"/>
      <c r="H80" s="520"/>
      <c r="I80" s="520"/>
      <c r="J80" s="520"/>
      <c r="K80" s="520"/>
      <c r="L80" s="468"/>
      <c r="M80" s="444"/>
      <c r="N80" s="469"/>
      <c r="O80" s="469"/>
      <c r="P80" s="469"/>
      <c r="Q80" s="469"/>
      <c r="R80" s="469"/>
      <c r="S80" s="469"/>
      <c r="T80" s="469"/>
      <c r="U80" s="469"/>
      <c r="V80" s="469"/>
      <c r="W80" s="469"/>
      <c r="X80" s="469"/>
      <c r="Y80" s="469"/>
      <c r="Z80" s="469"/>
      <c r="AA80" s="469"/>
      <c r="AB80" s="469"/>
      <c r="AC80" s="469"/>
      <c r="AD80" s="469"/>
      <c r="AE80" s="443"/>
      <c r="AF80" s="443"/>
      <c r="AG80" s="443"/>
    </row>
    <row r="81" spans="1:33" x14ac:dyDescent="0.2">
      <c r="A81" s="439" t="s">
        <v>134</v>
      </c>
      <c r="B81" s="440" t="s">
        <v>654</v>
      </c>
      <c r="C81" s="439"/>
      <c r="D81" s="442"/>
      <c r="E81" s="442"/>
      <c r="F81" s="520"/>
      <c r="G81" s="520"/>
      <c r="H81" s="520"/>
      <c r="I81" s="520"/>
      <c r="J81" s="520"/>
      <c r="K81" s="520"/>
      <c r="L81" s="468"/>
      <c r="M81" s="468"/>
      <c r="N81" s="444"/>
      <c r="O81" s="469"/>
      <c r="P81" s="469"/>
      <c r="Q81" s="469"/>
      <c r="R81" s="469"/>
      <c r="S81" s="469"/>
      <c r="T81" s="469"/>
      <c r="U81" s="469"/>
      <c r="V81" s="469"/>
      <c r="W81" s="469"/>
      <c r="X81" s="469"/>
      <c r="Y81" s="469"/>
      <c r="Z81" s="469"/>
      <c r="AA81" s="469"/>
      <c r="AB81" s="469"/>
      <c r="AC81" s="469"/>
      <c r="AD81" s="469"/>
      <c r="AE81" s="443"/>
      <c r="AF81" s="443"/>
      <c r="AG81" s="443"/>
    </row>
    <row r="82" spans="1:33" x14ac:dyDescent="0.2">
      <c r="A82" s="439" t="s">
        <v>134</v>
      </c>
      <c r="B82" s="440" t="s">
        <v>643</v>
      </c>
      <c r="C82" s="439"/>
      <c r="D82" s="442"/>
      <c r="E82" s="442"/>
      <c r="F82" s="520"/>
      <c r="G82" s="520"/>
      <c r="H82" s="520"/>
      <c r="I82" s="520"/>
      <c r="J82" s="520"/>
      <c r="K82" s="520"/>
      <c r="L82" s="468"/>
      <c r="M82" s="468"/>
      <c r="N82" s="468"/>
      <c r="O82" s="444"/>
      <c r="P82" s="469"/>
      <c r="Q82" s="469"/>
      <c r="R82" s="469"/>
      <c r="S82" s="469"/>
      <c r="T82" s="469"/>
      <c r="U82" s="469"/>
      <c r="V82" s="469"/>
      <c r="W82" s="469"/>
      <c r="X82" s="469"/>
      <c r="Y82" s="469"/>
      <c r="Z82" s="469"/>
      <c r="AA82" s="469"/>
      <c r="AB82" s="469"/>
      <c r="AC82" s="469"/>
      <c r="AD82" s="469"/>
      <c r="AE82" s="443"/>
      <c r="AF82" s="443"/>
      <c r="AG82" s="443"/>
    </row>
    <row r="83" spans="1:33" x14ac:dyDescent="0.2">
      <c r="A83" s="439" t="s">
        <v>134</v>
      </c>
      <c r="B83" s="440" t="s">
        <v>644</v>
      </c>
      <c r="C83" s="439"/>
      <c r="D83" s="442"/>
      <c r="E83" s="442"/>
      <c r="F83" s="520"/>
      <c r="G83" s="520"/>
      <c r="H83" s="520"/>
      <c r="I83" s="520"/>
      <c r="J83" s="520"/>
      <c r="K83" s="520"/>
      <c r="L83" s="468"/>
      <c r="M83" s="468"/>
      <c r="N83" s="468"/>
      <c r="O83" s="468"/>
      <c r="P83" s="444"/>
      <c r="Q83" s="469"/>
      <c r="R83" s="469"/>
      <c r="S83" s="469"/>
      <c r="T83" s="469"/>
      <c r="U83" s="469"/>
      <c r="V83" s="469"/>
      <c r="W83" s="469"/>
      <c r="X83" s="469"/>
      <c r="Y83" s="469"/>
      <c r="Z83" s="469"/>
      <c r="AA83" s="469"/>
      <c r="AB83" s="469"/>
      <c r="AC83" s="469"/>
      <c r="AD83" s="469"/>
      <c r="AE83" s="443"/>
      <c r="AF83" s="443"/>
      <c r="AG83" s="443"/>
    </row>
    <row r="84" spans="1:33" x14ac:dyDescent="0.2">
      <c r="A84" s="439" t="s">
        <v>134</v>
      </c>
      <c r="B84" s="440" t="s">
        <v>655</v>
      </c>
      <c r="C84" s="443"/>
      <c r="D84" s="442"/>
      <c r="E84" s="442"/>
      <c r="F84" s="520"/>
      <c r="G84" s="520"/>
      <c r="H84" s="520"/>
      <c r="I84" s="520"/>
      <c r="J84" s="520"/>
      <c r="K84" s="520"/>
      <c r="L84" s="468"/>
      <c r="M84" s="468"/>
      <c r="N84" s="468"/>
      <c r="O84" s="468"/>
      <c r="P84" s="468"/>
      <c r="Q84" s="444"/>
      <c r="R84" s="469"/>
      <c r="S84" s="469"/>
      <c r="T84" s="469"/>
      <c r="U84" s="469"/>
      <c r="V84" s="469"/>
      <c r="W84" s="469"/>
      <c r="X84" s="469"/>
      <c r="Y84" s="469"/>
      <c r="Z84" s="469"/>
      <c r="AA84" s="469"/>
      <c r="AB84" s="469"/>
      <c r="AC84" s="469"/>
      <c r="AD84" s="469"/>
      <c r="AE84" s="443"/>
      <c r="AF84" s="443"/>
      <c r="AG84" s="443"/>
    </row>
    <row r="85" spans="1:33" x14ac:dyDescent="0.2">
      <c r="A85" s="439" t="s">
        <v>134</v>
      </c>
      <c r="B85" s="440" t="s">
        <v>646</v>
      </c>
      <c r="C85" s="443"/>
      <c r="D85" s="442"/>
      <c r="E85" s="442"/>
      <c r="F85" s="520"/>
      <c r="G85" s="520"/>
      <c r="H85" s="520"/>
      <c r="I85" s="520"/>
      <c r="J85" s="520"/>
      <c r="K85" s="520"/>
      <c r="L85" s="468"/>
      <c r="M85" s="468"/>
      <c r="N85" s="468"/>
      <c r="O85" s="468"/>
      <c r="P85" s="468"/>
      <c r="Q85" s="468"/>
      <c r="R85" s="444"/>
      <c r="T85" s="443"/>
      <c r="U85" s="443"/>
      <c r="V85" s="443"/>
      <c r="W85" s="469"/>
      <c r="X85" s="469"/>
      <c r="Y85" s="469"/>
      <c r="Z85" s="469"/>
      <c r="AA85" s="469"/>
      <c r="AB85" s="469"/>
      <c r="AC85" s="469"/>
      <c r="AD85" s="469"/>
      <c r="AE85" s="443"/>
      <c r="AF85" s="443"/>
      <c r="AG85" s="443"/>
    </row>
    <row r="86" spans="1:33" x14ac:dyDescent="0.2">
      <c r="A86" s="439" t="s">
        <v>134</v>
      </c>
      <c r="B86" s="440" t="s">
        <v>647</v>
      </c>
      <c r="C86" s="443"/>
      <c r="D86" s="442"/>
      <c r="E86" s="442"/>
      <c r="F86" s="520"/>
      <c r="G86" s="520"/>
      <c r="H86" s="520"/>
      <c r="I86" s="520"/>
      <c r="J86" s="520"/>
      <c r="K86" s="520"/>
      <c r="L86" s="468"/>
      <c r="M86" s="468"/>
      <c r="N86" s="468"/>
      <c r="O86" s="468"/>
      <c r="P86" s="468"/>
      <c r="Q86" s="468"/>
      <c r="R86" s="468"/>
      <c r="S86" s="444"/>
      <c r="T86" s="443"/>
      <c r="U86" s="443"/>
      <c r="V86" s="443"/>
      <c r="W86" s="469"/>
      <c r="X86" s="469"/>
      <c r="Y86" s="469"/>
      <c r="Z86" s="469"/>
      <c r="AA86" s="469"/>
      <c r="AB86" s="469"/>
      <c r="AC86" s="469"/>
      <c r="AD86" s="469"/>
      <c r="AE86" s="443"/>
      <c r="AF86" s="443"/>
      <c r="AG86" s="443"/>
    </row>
    <row r="87" spans="1:33" x14ac:dyDescent="0.2">
      <c r="A87" s="439" t="s">
        <v>134</v>
      </c>
      <c r="B87" s="440" t="s">
        <v>648</v>
      </c>
      <c r="C87" s="443"/>
      <c r="D87" s="442"/>
      <c r="E87" s="442"/>
      <c r="F87" s="520"/>
      <c r="G87" s="520"/>
      <c r="H87" s="520"/>
      <c r="I87" s="520"/>
      <c r="J87" s="520"/>
      <c r="K87" s="520"/>
      <c r="L87" s="468"/>
      <c r="M87" s="468"/>
      <c r="N87" s="468"/>
      <c r="O87" s="468"/>
      <c r="P87" s="468"/>
      <c r="Q87" s="468"/>
      <c r="R87" s="468"/>
      <c r="S87" s="468"/>
      <c r="T87" s="444"/>
      <c r="U87" s="443"/>
      <c r="V87" s="443"/>
      <c r="W87" s="469"/>
      <c r="X87" s="469"/>
      <c r="Y87" s="469"/>
      <c r="Z87" s="469"/>
      <c r="AA87" s="469"/>
      <c r="AB87" s="469"/>
      <c r="AC87" s="469"/>
      <c r="AD87" s="469"/>
      <c r="AE87" s="443"/>
      <c r="AF87" s="443"/>
      <c r="AG87" s="443"/>
    </row>
    <row r="88" spans="1:33" x14ac:dyDescent="0.2">
      <c r="A88" s="439" t="s">
        <v>134</v>
      </c>
      <c r="B88" s="440" t="s">
        <v>649</v>
      </c>
      <c r="C88" s="443"/>
      <c r="D88" s="442"/>
      <c r="E88" s="442"/>
      <c r="F88" s="520"/>
      <c r="G88" s="520"/>
      <c r="H88" s="520"/>
      <c r="I88" s="520"/>
      <c r="J88" s="520"/>
      <c r="K88" s="520"/>
      <c r="L88" s="468"/>
      <c r="M88" s="468"/>
      <c r="N88" s="468"/>
      <c r="O88" s="468"/>
      <c r="P88" s="468"/>
      <c r="Q88" s="468"/>
      <c r="R88" s="468"/>
      <c r="S88" s="468"/>
      <c r="T88" s="468"/>
      <c r="U88" s="444"/>
      <c r="V88" s="443"/>
      <c r="W88" s="469"/>
      <c r="X88" s="469"/>
      <c r="Y88" s="469"/>
      <c r="Z88" s="469"/>
      <c r="AA88" s="469"/>
      <c r="AB88" s="469"/>
      <c r="AC88" s="469"/>
      <c r="AD88" s="469"/>
      <c r="AE88" s="443"/>
      <c r="AF88" s="443"/>
      <c r="AG88" s="443"/>
    </row>
    <row r="89" spans="1:33" x14ac:dyDescent="0.2">
      <c r="A89" s="439" t="s">
        <v>134</v>
      </c>
      <c r="B89" s="440" t="s">
        <v>650</v>
      </c>
      <c r="C89" s="443"/>
      <c r="D89" s="442"/>
      <c r="E89" s="442"/>
      <c r="F89" s="520"/>
      <c r="G89" s="520"/>
      <c r="H89" s="520"/>
      <c r="I89" s="520"/>
      <c r="J89" s="520"/>
      <c r="K89" s="520"/>
      <c r="L89" s="468"/>
      <c r="M89" s="468"/>
      <c r="N89" s="468"/>
      <c r="O89" s="468"/>
      <c r="P89" s="468"/>
      <c r="Q89" s="468"/>
      <c r="R89" s="468"/>
      <c r="S89" s="468"/>
      <c r="T89" s="468"/>
      <c r="U89" s="468"/>
      <c r="V89" s="444"/>
      <c r="W89" s="469"/>
      <c r="X89" s="469"/>
      <c r="Y89" s="469"/>
      <c r="Z89" s="469"/>
      <c r="AA89" s="469"/>
      <c r="AB89" s="469"/>
      <c r="AC89" s="469"/>
      <c r="AD89" s="469"/>
      <c r="AE89" s="443"/>
      <c r="AF89" s="443"/>
      <c r="AG89" s="443"/>
    </row>
    <row r="90" spans="1:33" x14ac:dyDescent="0.2">
      <c r="A90" s="439" t="s">
        <v>134</v>
      </c>
      <c r="B90" s="440" t="s">
        <v>651</v>
      </c>
      <c r="C90" s="443"/>
      <c r="D90" s="442"/>
      <c r="E90" s="442"/>
      <c r="F90" s="520"/>
      <c r="G90" s="520"/>
      <c r="H90" s="520"/>
      <c r="I90" s="520"/>
      <c r="J90" s="520"/>
      <c r="K90" s="520"/>
      <c r="L90" s="468"/>
      <c r="M90" s="468"/>
      <c r="N90" s="468"/>
      <c r="O90" s="468"/>
      <c r="P90" s="468"/>
      <c r="Q90" s="468"/>
      <c r="R90" s="468"/>
      <c r="S90" s="468"/>
      <c r="T90" s="468"/>
      <c r="U90" s="468"/>
      <c r="V90" s="468"/>
      <c r="W90" s="444"/>
      <c r="X90" s="469"/>
      <c r="Y90" s="469"/>
      <c r="Z90" s="469"/>
      <c r="AA90" s="469"/>
      <c r="AB90" s="469"/>
      <c r="AC90" s="469"/>
      <c r="AD90" s="469"/>
      <c r="AE90" s="443"/>
      <c r="AF90" s="443"/>
      <c r="AG90" s="443"/>
    </row>
    <row r="91" spans="1:33" x14ac:dyDescent="0.2">
      <c r="A91" s="439" t="s">
        <v>134</v>
      </c>
      <c r="B91" s="440" t="s">
        <v>652</v>
      </c>
      <c r="C91" s="443"/>
      <c r="D91" s="442"/>
      <c r="E91" s="442"/>
      <c r="F91" s="520"/>
      <c r="G91" s="520"/>
      <c r="H91" s="520"/>
      <c r="I91" s="520"/>
      <c r="J91" s="520"/>
      <c r="K91" s="520"/>
      <c r="L91" s="468"/>
      <c r="M91" s="468"/>
      <c r="N91" s="468"/>
      <c r="O91" s="468"/>
      <c r="P91" s="468"/>
      <c r="Q91" s="468"/>
      <c r="R91" s="468"/>
      <c r="S91" s="468"/>
      <c r="T91" s="468"/>
      <c r="U91" s="468"/>
      <c r="V91" s="468"/>
      <c r="W91" s="468"/>
      <c r="X91" s="444"/>
      <c r="Y91" s="469"/>
      <c r="Z91" s="469"/>
      <c r="AA91" s="469"/>
      <c r="AB91" s="469"/>
      <c r="AC91" s="469"/>
      <c r="AD91" s="469"/>
      <c r="AE91" s="443"/>
      <c r="AF91" s="443"/>
      <c r="AG91" s="443"/>
    </row>
    <row r="92" spans="1:33" x14ac:dyDescent="0.2">
      <c r="A92" s="439" t="s">
        <v>134</v>
      </c>
      <c r="B92" s="440" t="s">
        <v>656</v>
      </c>
      <c r="C92" s="443"/>
      <c r="D92" s="442"/>
      <c r="E92" s="442"/>
      <c r="F92" s="520"/>
      <c r="G92" s="520"/>
      <c r="H92" s="520"/>
      <c r="I92" s="520"/>
      <c r="J92" s="520"/>
      <c r="K92" s="520"/>
      <c r="L92" s="468"/>
      <c r="M92" s="468"/>
      <c r="N92" s="468"/>
      <c r="O92" s="468"/>
      <c r="P92" s="468"/>
      <c r="Q92" s="468"/>
      <c r="R92" s="468"/>
      <c r="S92" s="468"/>
      <c r="T92" s="468"/>
      <c r="U92" s="468"/>
      <c r="V92" s="468"/>
      <c r="W92" s="468"/>
      <c r="X92" s="468"/>
      <c r="Y92" s="444"/>
      <c r="Z92" s="469"/>
      <c r="AA92" s="469"/>
      <c r="AB92" s="469"/>
      <c r="AC92" s="469"/>
      <c r="AD92" s="469"/>
      <c r="AE92" s="443"/>
      <c r="AF92" s="443"/>
      <c r="AG92" s="443"/>
    </row>
    <row r="93" spans="1:33" x14ac:dyDescent="0.2">
      <c r="A93" s="439" t="s">
        <v>134</v>
      </c>
      <c r="B93" s="440" t="s">
        <v>657</v>
      </c>
      <c r="C93" s="443"/>
      <c r="D93" s="442"/>
      <c r="E93" s="442"/>
      <c r="F93" s="520"/>
      <c r="G93" s="520"/>
      <c r="H93" s="520"/>
      <c r="I93" s="520"/>
      <c r="J93" s="520"/>
      <c r="K93" s="520"/>
      <c r="L93" s="468"/>
      <c r="M93" s="468"/>
      <c r="N93" s="468"/>
      <c r="O93" s="468"/>
      <c r="P93" s="468"/>
      <c r="Q93" s="468"/>
      <c r="R93" s="468"/>
      <c r="S93" s="468"/>
      <c r="T93" s="468"/>
      <c r="U93" s="468"/>
      <c r="V93" s="468"/>
      <c r="W93" s="468"/>
      <c r="X93" s="468"/>
      <c r="Y93" s="468"/>
      <c r="Z93" s="444"/>
      <c r="AA93" s="469"/>
      <c r="AB93" s="469"/>
      <c r="AC93" s="469"/>
      <c r="AD93" s="469"/>
      <c r="AE93" s="443"/>
      <c r="AF93" s="443"/>
      <c r="AG93" s="443"/>
    </row>
    <row r="94" spans="1:33" x14ac:dyDescent="0.2">
      <c r="A94" s="439" t="s">
        <v>134</v>
      </c>
      <c r="B94" s="440" t="s">
        <v>658</v>
      </c>
      <c r="C94" s="443"/>
      <c r="D94" s="442"/>
      <c r="E94" s="442"/>
      <c r="F94" s="520"/>
      <c r="G94" s="520"/>
      <c r="H94" s="520"/>
      <c r="I94" s="520"/>
      <c r="J94" s="520"/>
      <c r="K94" s="520"/>
      <c r="L94" s="468"/>
      <c r="M94" s="468"/>
      <c r="N94" s="468"/>
      <c r="O94" s="468"/>
      <c r="P94" s="468"/>
      <c r="Q94" s="468"/>
      <c r="R94" s="468"/>
      <c r="S94" s="468"/>
      <c r="T94" s="468"/>
      <c r="U94" s="468"/>
      <c r="V94" s="468"/>
      <c r="W94" s="468"/>
      <c r="X94" s="468"/>
      <c r="Y94" s="468"/>
      <c r="Z94" s="468"/>
      <c r="AA94" s="444"/>
      <c r="AB94" s="469"/>
      <c r="AC94" s="469"/>
      <c r="AD94" s="469"/>
      <c r="AE94" s="443"/>
      <c r="AF94" s="443"/>
      <c r="AG94" s="443"/>
    </row>
    <row r="95" spans="1:33" x14ac:dyDescent="0.2">
      <c r="A95" s="439" t="s">
        <v>134</v>
      </c>
      <c r="B95" s="440" t="s">
        <v>659</v>
      </c>
      <c r="C95" s="443"/>
      <c r="D95" s="442"/>
      <c r="E95" s="442"/>
      <c r="F95" s="520"/>
      <c r="G95" s="520"/>
      <c r="H95" s="520"/>
      <c r="I95" s="520"/>
      <c r="J95" s="520"/>
      <c r="K95" s="520"/>
      <c r="L95" s="468"/>
      <c r="M95" s="468"/>
      <c r="N95" s="468"/>
      <c r="O95" s="468"/>
      <c r="P95" s="468"/>
      <c r="Q95" s="468"/>
      <c r="R95" s="468"/>
      <c r="S95" s="468"/>
      <c r="T95" s="468"/>
      <c r="U95" s="468"/>
      <c r="V95" s="468"/>
      <c r="W95" s="468"/>
      <c r="X95" s="468"/>
      <c r="Y95" s="468"/>
      <c r="Z95" s="468"/>
      <c r="AA95" s="468"/>
      <c r="AB95" s="444"/>
      <c r="AC95" s="469"/>
      <c r="AD95" s="469"/>
      <c r="AE95" s="443"/>
      <c r="AF95" s="443"/>
      <c r="AG95" s="443"/>
    </row>
    <row r="96" spans="1:33" x14ac:dyDescent="0.2">
      <c r="A96" s="439" t="s">
        <v>134</v>
      </c>
      <c r="B96" s="440" t="s">
        <v>660</v>
      </c>
      <c r="C96" s="443"/>
      <c r="D96" s="442"/>
      <c r="E96" s="442"/>
      <c r="F96" s="520"/>
      <c r="G96" s="520"/>
      <c r="H96" s="520"/>
      <c r="I96" s="520"/>
      <c r="J96" s="520"/>
      <c r="K96" s="520"/>
      <c r="L96" s="468"/>
      <c r="M96" s="468"/>
      <c r="N96" s="468"/>
      <c r="O96" s="468"/>
      <c r="P96" s="468"/>
      <c r="Q96" s="468"/>
      <c r="R96" s="468"/>
      <c r="S96" s="468"/>
      <c r="T96" s="468"/>
      <c r="U96" s="468"/>
      <c r="V96" s="468"/>
      <c r="W96" s="468"/>
      <c r="X96" s="468"/>
      <c r="Y96" s="468"/>
      <c r="Z96" s="468"/>
      <c r="AA96" s="468"/>
      <c r="AB96" s="468"/>
      <c r="AC96" s="444"/>
      <c r="AD96" s="469"/>
      <c r="AE96" s="443"/>
      <c r="AF96" s="443"/>
      <c r="AG96" s="443"/>
    </row>
    <row r="97" spans="1:33" x14ac:dyDescent="0.2">
      <c r="A97" s="439" t="s">
        <v>134</v>
      </c>
      <c r="B97" s="440" t="s">
        <v>661</v>
      </c>
      <c r="C97" s="443"/>
      <c r="D97" s="442"/>
      <c r="E97" s="442"/>
      <c r="F97" s="520"/>
      <c r="G97" s="520"/>
      <c r="H97" s="520"/>
      <c r="I97" s="520"/>
      <c r="J97" s="520"/>
      <c r="K97" s="520"/>
      <c r="L97" s="468"/>
      <c r="M97" s="468"/>
      <c r="N97" s="468"/>
      <c r="O97" s="468"/>
      <c r="P97" s="468"/>
      <c r="Q97" s="468"/>
      <c r="R97" s="468"/>
      <c r="S97" s="468"/>
      <c r="T97" s="468"/>
      <c r="U97" s="468"/>
      <c r="V97" s="468"/>
      <c r="W97" s="468"/>
      <c r="X97" s="468"/>
      <c r="Y97" s="468"/>
      <c r="Z97" s="468"/>
      <c r="AA97" s="468"/>
      <c r="AB97" s="468"/>
      <c r="AC97" s="468"/>
      <c r="AD97" s="444"/>
      <c r="AE97" s="443"/>
      <c r="AF97" s="443"/>
      <c r="AG97" s="443"/>
    </row>
    <row r="98" spans="1:33" x14ac:dyDescent="0.2">
      <c r="A98" s="445"/>
      <c r="B98" s="446" t="s">
        <v>176</v>
      </c>
      <c r="C98" s="447"/>
      <c r="D98" s="447"/>
      <c r="E98" s="447"/>
      <c r="F98" s="447"/>
      <c r="G98" s="447"/>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row>
    <row r="99" spans="1:33" x14ac:dyDescent="0.2">
      <c r="B99" s="434" t="s">
        <v>664</v>
      </c>
      <c r="F99" s="467" t="s">
        <v>69</v>
      </c>
      <c r="G99" s="467"/>
      <c r="H99" s="467"/>
      <c r="I99" s="467"/>
      <c r="J99" s="467"/>
      <c r="K99" s="467"/>
    </row>
    <row r="100" spans="1:33" ht="25.5" x14ac:dyDescent="0.25">
      <c r="A100" s="435"/>
      <c r="B100" s="436" t="s">
        <v>595</v>
      </c>
      <c r="C100" s="949" t="s">
        <v>683</v>
      </c>
      <c r="D100" s="949" t="s">
        <v>677</v>
      </c>
      <c r="E100" s="949" t="s">
        <v>634</v>
      </c>
      <c r="F100" s="951" t="s">
        <v>635</v>
      </c>
      <c r="G100" s="952"/>
      <c r="H100" s="952"/>
      <c r="I100" s="952"/>
      <c r="J100" s="952"/>
      <c r="K100" s="952"/>
      <c r="L100" s="952"/>
      <c r="M100" s="952"/>
      <c r="N100" s="952"/>
      <c r="O100" s="952"/>
      <c r="P100" s="952"/>
      <c r="Q100" s="952"/>
      <c r="R100" s="952"/>
      <c r="S100" s="952"/>
      <c r="T100" s="952"/>
      <c r="U100" s="952"/>
      <c r="V100" s="952"/>
      <c r="W100" s="952"/>
      <c r="X100" s="952"/>
      <c r="Y100" s="952"/>
      <c r="Z100" s="952"/>
      <c r="AA100" s="952"/>
      <c r="AB100" s="952"/>
      <c r="AC100" s="952"/>
      <c r="AD100" s="953"/>
      <c r="AE100" s="466" t="s">
        <v>636</v>
      </c>
      <c r="AF100" s="466" t="s">
        <v>637</v>
      </c>
      <c r="AG100" s="466" t="s">
        <v>638</v>
      </c>
    </row>
    <row r="101" spans="1:33" x14ac:dyDescent="0.2">
      <c r="A101" s="435"/>
      <c r="B101" s="436"/>
      <c r="C101" s="950"/>
      <c r="D101" s="950"/>
      <c r="E101" s="950"/>
      <c r="F101" s="515" t="s">
        <v>678</v>
      </c>
      <c r="G101" s="515" t="s">
        <v>679</v>
      </c>
      <c r="H101" s="515" t="s">
        <v>680</v>
      </c>
      <c r="I101" s="515" t="s">
        <v>681</v>
      </c>
      <c r="J101" s="515" t="s">
        <v>682</v>
      </c>
      <c r="K101" s="515" t="s">
        <v>639</v>
      </c>
      <c r="L101" s="438" t="s">
        <v>640</v>
      </c>
      <c r="M101" s="438" t="s">
        <v>641</v>
      </c>
      <c r="N101" s="438" t="s">
        <v>642</v>
      </c>
      <c r="O101" s="438" t="s">
        <v>643</v>
      </c>
      <c r="P101" s="438" t="s">
        <v>644</v>
      </c>
      <c r="Q101" s="438" t="s">
        <v>645</v>
      </c>
      <c r="R101" s="438" t="s">
        <v>646</v>
      </c>
      <c r="S101" s="438" t="s">
        <v>647</v>
      </c>
      <c r="T101" s="438" t="s">
        <v>648</v>
      </c>
      <c r="U101" s="438" t="s">
        <v>649</v>
      </c>
      <c r="V101" s="438" t="s">
        <v>650</v>
      </c>
      <c r="W101" s="438" t="s">
        <v>651</v>
      </c>
      <c r="X101" s="438" t="s">
        <v>652</v>
      </c>
      <c r="Y101" s="438" t="s">
        <v>73</v>
      </c>
      <c r="Z101" s="438" t="s">
        <v>83</v>
      </c>
      <c r="AA101" s="438" t="s">
        <v>84</v>
      </c>
      <c r="AB101" s="438" t="s">
        <v>85</v>
      </c>
      <c r="AC101" s="438" t="s">
        <v>86</v>
      </c>
      <c r="AD101" s="438" t="s">
        <v>87</v>
      </c>
      <c r="AE101" s="466"/>
      <c r="AF101" s="466"/>
      <c r="AG101" s="466"/>
    </row>
    <row r="102" spans="1:33" x14ac:dyDescent="0.2">
      <c r="A102" s="439" t="s">
        <v>653</v>
      </c>
      <c r="B102" s="440">
        <v>2005</v>
      </c>
      <c r="C102" s="441"/>
      <c r="D102" s="442"/>
      <c r="E102" s="442"/>
      <c r="F102" s="516"/>
      <c r="G102" s="516"/>
      <c r="H102" s="516"/>
      <c r="I102" s="516"/>
      <c r="J102" s="516"/>
      <c r="K102" s="518"/>
      <c r="L102" s="469"/>
      <c r="M102" s="469"/>
      <c r="N102" s="469"/>
      <c r="O102" s="469"/>
      <c r="P102" s="469"/>
      <c r="Q102" s="469"/>
      <c r="R102" s="469"/>
      <c r="S102" s="469"/>
      <c r="T102" s="469"/>
      <c r="U102" s="469"/>
      <c r="V102" s="469"/>
      <c r="W102" s="469"/>
      <c r="X102" s="469"/>
      <c r="Y102" s="469"/>
      <c r="Z102" s="469"/>
      <c r="AA102" s="469"/>
      <c r="AB102" s="469"/>
      <c r="AC102" s="469"/>
      <c r="AD102" s="469"/>
      <c r="AE102" s="443"/>
      <c r="AF102" s="443"/>
      <c r="AG102" s="443"/>
    </row>
    <row r="103" spans="1:33" x14ac:dyDescent="0.2">
      <c r="A103" s="439" t="s">
        <v>134</v>
      </c>
      <c r="B103" s="517" t="s">
        <v>678</v>
      </c>
      <c r="C103" s="441"/>
      <c r="D103" s="442"/>
      <c r="E103" s="442"/>
      <c r="F103" s="519"/>
      <c r="G103" s="518"/>
      <c r="H103" s="518"/>
      <c r="I103" s="518"/>
      <c r="J103" s="518"/>
      <c r="K103" s="518"/>
      <c r="L103" s="469"/>
      <c r="M103" s="469"/>
      <c r="N103" s="469"/>
      <c r="O103" s="469"/>
      <c r="P103" s="469"/>
      <c r="Q103" s="469"/>
      <c r="R103" s="469"/>
      <c r="S103" s="469"/>
      <c r="T103" s="469"/>
      <c r="U103" s="469"/>
      <c r="V103" s="469"/>
      <c r="W103" s="469"/>
      <c r="X103" s="469"/>
      <c r="Y103" s="469"/>
      <c r="Z103" s="469"/>
      <c r="AA103" s="469"/>
      <c r="AB103" s="469"/>
      <c r="AC103" s="469"/>
      <c r="AD103" s="469"/>
      <c r="AE103" s="443"/>
      <c r="AF103" s="443"/>
      <c r="AG103" s="443"/>
    </row>
    <row r="104" spans="1:33" x14ac:dyDescent="0.2">
      <c r="A104" s="439" t="s">
        <v>134</v>
      </c>
      <c r="B104" s="517" t="s">
        <v>679</v>
      </c>
      <c r="C104" s="441"/>
      <c r="D104" s="442"/>
      <c r="E104" s="442"/>
      <c r="F104" s="520"/>
      <c r="G104" s="519"/>
      <c r="H104" s="518"/>
      <c r="I104" s="518"/>
      <c r="J104" s="518"/>
      <c r="K104" s="518"/>
      <c r="L104" s="469"/>
      <c r="M104" s="469"/>
      <c r="N104" s="469"/>
      <c r="O104" s="469"/>
      <c r="P104" s="469"/>
      <c r="Q104" s="469"/>
      <c r="R104" s="469"/>
      <c r="S104" s="469"/>
      <c r="T104" s="469"/>
      <c r="U104" s="469"/>
      <c r="V104" s="469"/>
      <c r="W104" s="469"/>
      <c r="X104" s="469"/>
      <c r="Y104" s="469"/>
      <c r="Z104" s="469"/>
      <c r="AA104" s="469"/>
      <c r="AB104" s="469"/>
      <c r="AC104" s="469"/>
      <c r="AD104" s="469"/>
      <c r="AE104" s="443"/>
      <c r="AF104" s="443"/>
      <c r="AG104" s="443"/>
    </row>
    <row r="105" spans="1:33" x14ac:dyDescent="0.2">
      <c r="A105" s="439" t="s">
        <v>134</v>
      </c>
      <c r="B105" s="517" t="s">
        <v>680</v>
      </c>
      <c r="C105" s="441"/>
      <c r="D105" s="442"/>
      <c r="E105" s="442"/>
      <c r="F105" s="520"/>
      <c r="G105" s="520"/>
      <c r="H105" s="519"/>
      <c r="I105" s="518"/>
      <c r="J105" s="518"/>
      <c r="K105" s="518"/>
      <c r="L105" s="469"/>
      <c r="M105" s="469"/>
      <c r="N105" s="469"/>
      <c r="O105" s="469"/>
      <c r="P105" s="469"/>
      <c r="Q105" s="469"/>
      <c r="R105" s="469"/>
      <c r="S105" s="469"/>
      <c r="T105" s="469"/>
      <c r="U105" s="469"/>
      <c r="V105" s="469"/>
      <c r="W105" s="469"/>
      <c r="X105" s="469"/>
      <c r="Y105" s="469"/>
      <c r="Z105" s="469"/>
      <c r="AA105" s="469"/>
      <c r="AB105" s="469"/>
      <c r="AC105" s="469"/>
      <c r="AD105" s="469"/>
      <c r="AE105" s="443"/>
      <c r="AF105" s="443"/>
      <c r="AG105" s="443"/>
    </row>
    <row r="106" spans="1:33" x14ac:dyDescent="0.2">
      <c r="A106" s="439" t="s">
        <v>134</v>
      </c>
      <c r="B106" s="517" t="s">
        <v>681</v>
      </c>
      <c r="C106" s="441"/>
      <c r="D106" s="442"/>
      <c r="E106" s="442"/>
      <c r="F106" s="520"/>
      <c r="G106" s="520"/>
      <c r="H106" s="520"/>
      <c r="I106" s="519"/>
      <c r="J106" s="518"/>
      <c r="K106" s="518"/>
      <c r="L106" s="469"/>
      <c r="M106" s="469"/>
      <c r="N106" s="469"/>
      <c r="O106" s="469"/>
      <c r="P106" s="469"/>
      <c r="Q106" s="469"/>
      <c r="R106" s="469"/>
      <c r="S106" s="469"/>
      <c r="T106" s="469"/>
      <c r="U106" s="469"/>
      <c r="V106" s="469"/>
      <c r="W106" s="469"/>
      <c r="X106" s="469"/>
      <c r="Y106" s="469"/>
      <c r="Z106" s="469"/>
      <c r="AA106" s="469"/>
      <c r="AB106" s="469"/>
      <c r="AC106" s="469"/>
      <c r="AD106" s="469"/>
      <c r="AE106" s="443"/>
      <c r="AF106" s="443"/>
      <c r="AG106" s="443"/>
    </row>
    <row r="107" spans="1:33" x14ac:dyDescent="0.2">
      <c r="A107" s="439" t="s">
        <v>134</v>
      </c>
      <c r="B107" s="517" t="s">
        <v>682</v>
      </c>
      <c r="C107" s="441"/>
      <c r="D107" s="442"/>
      <c r="E107" s="442"/>
      <c r="F107" s="520"/>
      <c r="G107" s="520"/>
      <c r="H107" s="520"/>
      <c r="I107" s="520"/>
      <c r="J107" s="519"/>
      <c r="K107" s="518"/>
      <c r="L107" s="469"/>
      <c r="M107" s="469"/>
      <c r="N107" s="469"/>
      <c r="O107" s="469"/>
      <c r="P107" s="469"/>
      <c r="Q107" s="469"/>
      <c r="R107" s="469"/>
      <c r="S107" s="469"/>
      <c r="T107" s="469"/>
      <c r="U107" s="469"/>
      <c r="V107" s="469"/>
      <c r="W107" s="469"/>
      <c r="X107" s="469"/>
      <c r="Y107" s="469"/>
      <c r="Z107" s="469"/>
      <c r="AA107" s="469"/>
      <c r="AB107" s="469"/>
      <c r="AC107" s="469"/>
      <c r="AD107" s="469"/>
      <c r="AE107" s="443"/>
      <c r="AF107" s="443"/>
      <c r="AG107" s="443"/>
    </row>
    <row r="108" spans="1:33" x14ac:dyDescent="0.2">
      <c r="A108" s="439" t="s">
        <v>134</v>
      </c>
      <c r="B108" s="440" t="s">
        <v>639</v>
      </c>
      <c r="C108" s="439"/>
      <c r="D108" s="442"/>
      <c r="E108" s="442"/>
      <c r="F108" s="520"/>
      <c r="G108" s="520"/>
      <c r="H108" s="520"/>
      <c r="I108" s="520"/>
      <c r="J108" s="520"/>
      <c r="K108" s="519"/>
      <c r="L108" s="469"/>
      <c r="M108" s="469"/>
      <c r="N108" s="469"/>
      <c r="O108" s="469"/>
      <c r="P108" s="469"/>
      <c r="Q108" s="469"/>
      <c r="R108" s="469"/>
      <c r="S108" s="469"/>
      <c r="T108" s="469"/>
      <c r="U108" s="469"/>
      <c r="V108" s="469"/>
      <c r="W108" s="469"/>
      <c r="X108" s="469"/>
      <c r="Y108" s="469"/>
      <c r="Z108" s="469"/>
      <c r="AA108" s="469"/>
      <c r="AB108" s="469"/>
      <c r="AC108" s="469"/>
      <c r="AD108" s="469"/>
      <c r="AE108" s="443"/>
      <c r="AF108" s="443"/>
      <c r="AG108" s="443"/>
    </row>
    <row r="109" spans="1:33" x14ac:dyDescent="0.2">
      <c r="A109" s="439" t="s">
        <v>134</v>
      </c>
      <c r="B109" s="440" t="s">
        <v>640</v>
      </c>
      <c r="C109" s="439"/>
      <c r="D109" s="442"/>
      <c r="E109" s="442"/>
      <c r="F109" s="520"/>
      <c r="G109" s="520"/>
      <c r="H109" s="520"/>
      <c r="I109" s="520"/>
      <c r="J109" s="520"/>
      <c r="K109" s="520"/>
      <c r="L109" s="444"/>
      <c r="M109" s="469"/>
      <c r="N109" s="469"/>
      <c r="O109" s="469"/>
      <c r="P109" s="469"/>
      <c r="Q109" s="469"/>
      <c r="R109" s="469"/>
      <c r="S109" s="469"/>
      <c r="T109" s="469"/>
      <c r="U109" s="469"/>
      <c r="V109" s="469"/>
      <c r="W109" s="469"/>
      <c r="X109" s="469"/>
      <c r="Y109" s="469"/>
      <c r="Z109" s="469"/>
      <c r="AA109" s="469"/>
      <c r="AB109" s="469"/>
      <c r="AC109" s="469"/>
      <c r="AD109" s="469"/>
      <c r="AE109" s="443"/>
      <c r="AF109" s="443"/>
      <c r="AG109" s="443"/>
    </row>
    <row r="110" spans="1:33" x14ac:dyDescent="0.2">
      <c r="A110" s="439" t="s">
        <v>134</v>
      </c>
      <c r="B110" s="440" t="s">
        <v>641</v>
      </c>
      <c r="C110" s="439"/>
      <c r="D110" s="442"/>
      <c r="E110" s="442"/>
      <c r="F110" s="520"/>
      <c r="G110" s="520"/>
      <c r="H110" s="520"/>
      <c r="I110" s="520"/>
      <c r="J110" s="520"/>
      <c r="K110" s="520"/>
      <c r="L110" s="468"/>
      <c r="M110" s="444"/>
      <c r="N110" s="469"/>
      <c r="O110" s="469"/>
      <c r="P110" s="469"/>
      <c r="Q110" s="469"/>
      <c r="R110" s="469"/>
      <c r="S110" s="469"/>
      <c r="T110" s="469"/>
      <c r="U110" s="469"/>
      <c r="V110" s="469"/>
      <c r="W110" s="469"/>
      <c r="X110" s="469"/>
      <c r="Y110" s="469"/>
      <c r="Z110" s="469"/>
      <c r="AA110" s="469"/>
      <c r="AB110" s="469"/>
      <c r="AC110" s="469"/>
      <c r="AD110" s="469"/>
      <c r="AE110" s="443"/>
      <c r="AF110" s="443"/>
      <c r="AG110" s="443"/>
    </row>
    <row r="111" spans="1:33" x14ac:dyDescent="0.2">
      <c r="A111" s="439" t="s">
        <v>134</v>
      </c>
      <c r="B111" s="440" t="s">
        <v>654</v>
      </c>
      <c r="C111" s="439"/>
      <c r="D111" s="442"/>
      <c r="E111" s="442"/>
      <c r="F111" s="520"/>
      <c r="G111" s="520"/>
      <c r="H111" s="520"/>
      <c r="I111" s="520"/>
      <c r="J111" s="520"/>
      <c r="K111" s="520"/>
      <c r="L111" s="468"/>
      <c r="M111" s="468"/>
      <c r="N111" s="444"/>
      <c r="O111" s="469"/>
      <c r="P111" s="469"/>
      <c r="Q111" s="469"/>
      <c r="R111" s="469"/>
      <c r="S111" s="469"/>
      <c r="T111" s="469"/>
      <c r="U111" s="469"/>
      <c r="V111" s="469"/>
      <c r="W111" s="469"/>
      <c r="X111" s="469"/>
      <c r="Y111" s="469"/>
      <c r="Z111" s="469"/>
      <c r="AA111" s="469"/>
      <c r="AB111" s="469"/>
      <c r="AC111" s="469"/>
      <c r="AD111" s="469"/>
      <c r="AE111" s="443"/>
      <c r="AF111" s="443"/>
      <c r="AG111" s="443"/>
    </row>
    <row r="112" spans="1:33" x14ac:dyDescent="0.2">
      <c r="A112" s="439" t="s">
        <v>134</v>
      </c>
      <c r="B112" s="440" t="s">
        <v>643</v>
      </c>
      <c r="C112" s="439"/>
      <c r="D112" s="442"/>
      <c r="E112" s="442"/>
      <c r="F112" s="520"/>
      <c r="G112" s="520"/>
      <c r="H112" s="520"/>
      <c r="I112" s="520"/>
      <c r="J112" s="520"/>
      <c r="K112" s="520"/>
      <c r="L112" s="468"/>
      <c r="M112" s="468"/>
      <c r="N112" s="468"/>
      <c r="O112" s="444"/>
      <c r="P112" s="469"/>
      <c r="Q112" s="469"/>
      <c r="R112" s="469"/>
      <c r="S112" s="469"/>
      <c r="T112" s="469"/>
      <c r="U112" s="469"/>
      <c r="V112" s="469"/>
      <c r="W112" s="469"/>
      <c r="X112" s="469"/>
      <c r="Y112" s="469"/>
      <c r="Z112" s="469"/>
      <c r="AA112" s="469"/>
      <c r="AB112" s="469"/>
      <c r="AC112" s="469"/>
      <c r="AD112" s="469"/>
      <c r="AE112" s="443"/>
      <c r="AF112" s="443"/>
      <c r="AG112" s="443"/>
    </row>
    <row r="113" spans="1:33" x14ac:dyDescent="0.2">
      <c r="A113" s="439" t="s">
        <v>134</v>
      </c>
      <c r="B113" s="440" t="s">
        <v>644</v>
      </c>
      <c r="C113" s="439"/>
      <c r="D113" s="442"/>
      <c r="E113" s="442"/>
      <c r="F113" s="520"/>
      <c r="G113" s="520"/>
      <c r="H113" s="520"/>
      <c r="I113" s="520"/>
      <c r="J113" s="520"/>
      <c r="K113" s="520"/>
      <c r="L113" s="468"/>
      <c r="M113" s="468"/>
      <c r="N113" s="468"/>
      <c r="O113" s="468"/>
      <c r="P113" s="444"/>
      <c r="Q113" s="469"/>
      <c r="R113" s="469"/>
      <c r="S113" s="469"/>
      <c r="T113" s="469"/>
      <c r="U113" s="469"/>
      <c r="V113" s="469"/>
      <c r="W113" s="469"/>
      <c r="X113" s="469"/>
      <c r="Y113" s="469"/>
      <c r="Z113" s="469"/>
      <c r="AA113" s="469"/>
      <c r="AB113" s="469"/>
      <c r="AC113" s="469"/>
      <c r="AD113" s="469"/>
      <c r="AE113" s="443"/>
      <c r="AF113" s="443"/>
      <c r="AG113" s="443"/>
    </row>
    <row r="114" spans="1:33" x14ac:dyDescent="0.2">
      <c r="A114" s="439" t="s">
        <v>134</v>
      </c>
      <c r="B114" s="440" t="s">
        <v>655</v>
      </c>
      <c r="C114" s="443"/>
      <c r="D114" s="442"/>
      <c r="E114" s="442"/>
      <c r="F114" s="520"/>
      <c r="G114" s="520"/>
      <c r="H114" s="520"/>
      <c r="I114" s="520"/>
      <c r="J114" s="520"/>
      <c r="K114" s="520"/>
      <c r="L114" s="468"/>
      <c r="M114" s="468"/>
      <c r="N114" s="468"/>
      <c r="O114" s="468"/>
      <c r="P114" s="468"/>
      <c r="Q114" s="444"/>
      <c r="R114" s="469"/>
      <c r="S114" s="469"/>
      <c r="T114" s="469"/>
      <c r="U114" s="469"/>
      <c r="V114" s="469"/>
      <c r="W114" s="469"/>
      <c r="X114" s="469"/>
      <c r="Y114" s="469"/>
      <c r="Z114" s="469"/>
      <c r="AA114" s="469"/>
      <c r="AB114" s="469"/>
      <c r="AC114" s="469"/>
      <c r="AD114" s="469"/>
      <c r="AE114" s="443"/>
      <c r="AF114" s="443"/>
      <c r="AG114" s="443"/>
    </row>
    <row r="115" spans="1:33" x14ac:dyDescent="0.2">
      <c r="A115" s="439" t="s">
        <v>134</v>
      </c>
      <c r="B115" s="440" t="s">
        <v>646</v>
      </c>
      <c r="C115" s="443"/>
      <c r="D115" s="442"/>
      <c r="E115" s="442"/>
      <c r="F115" s="520"/>
      <c r="G115" s="520"/>
      <c r="H115" s="520"/>
      <c r="I115" s="520"/>
      <c r="J115" s="520"/>
      <c r="K115" s="520"/>
      <c r="L115" s="468"/>
      <c r="M115" s="468"/>
      <c r="N115" s="468"/>
      <c r="O115" s="468"/>
      <c r="P115" s="468"/>
      <c r="Q115" s="468"/>
      <c r="R115" s="444"/>
      <c r="T115" s="443"/>
      <c r="U115" s="443"/>
      <c r="V115" s="443"/>
      <c r="W115" s="469"/>
      <c r="X115" s="469"/>
      <c r="Y115" s="469"/>
      <c r="Z115" s="469"/>
      <c r="AA115" s="469"/>
      <c r="AB115" s="469"/>
      <c r="AC115" s="469"/>
      <c r="AD115" s="469"/>
      <c r="AE115" s="443"/>
      <c r="AF115" s="443"/>
      <c r="AG115" s="443"/>
    </row>
    <row r="116" spans="1:33" x14ac:dyDescent="0.2">
      <c r="A116" s="439" t="s">
        <v>134</v>
      </c>
      <c r="B116" s="440" t="s">
        <v>647</v>
      </c>
      <c r="C116" s="443"/>
      <c r="D116" s="442"/>
      <c r="E116" s="442"/>
      <c r="F116" s="520"/>
      <c r="G116" s="520"/>
      <c r="H116" s="520"/>
      <c r="I116" s="520"/>
      <c r="J116" s="520"/>
      <c r="K116" s="520"/>
      <c r="L116" s="468"/>
      <c r="M116" s="468"/>
      <c r="N116" s="468"/>
      <c r="O116" s="468"/>
      <c r="P116" s="468"/>
      <c r="Q116" s="468"/>
      <c r="R116" s="468"/>
      <c r="S116" s="444"/>
      <c r="T116" s="443"/>
      <c r="U116" s="443"/>
      <c r="V116" s="443"/>
      <c r="W116" s="469"/>
      <c r="X116" s="469"/>
      <c r="Y116" s="469"/>
      <c r="Z116" s="469"/>
      <c r="AA116" s="469"/>
      <c r="AB116" s="469"/>
      <c r="AC116" s="469"/>
      <c r="AD116" s="469"/>
      <c r="AE116" s="443"/>
      <c r="AF116" s="443"/>
      <c r="AG116" s="443"/>
    </row>
    <row r="117" spans="1:33" x14ac:dyDescent="0.2">
      <c r="A117" s="439" t="s">
        <v>134</v>
      </c>
      <c r="B117" s="440" t="s">
        <v>648</v>
      </c>
      <c r="C117" s="443"/>
      <c r="D117" s="442"/>
      <c r="E117" s="442"/>
      <c r="F117" s="520"/>
      <c r="G117" s="520"/>
      <c r="H117" s="520"/>
      <c r="I117" s="520"/>
      <c r="J117" s="520"/>
      <c r="K117" s="520"/>
      <c r="L117" s="468"/>
      <c r="M117" s="468"/>
      <c r="N117" s="468"/>
      <c r="O117" s="468"/>
      <c r="P117" s="468"/>
      <c r="Q117" s="468"/>
      <c r="R117" s="468"/>
      <c r="S117" s="468"/>
      <c r="T117" s="444"/>
      <c r="U117" s="443"/>
      <c r="V117" s="443"/>
      <c r="W117" s="469"/>
      <c r="X117" s="469"/>
      <c r="Y117" s="469"/>
      <c r="Z117" s="469"/>
      <c r="AA117" s="469"/>
      <c r="AB117" s="469"/>
      <c r="AC117" s="469"/>
      <c r="AD117" s="469"/>
      <c r="AE117" s="443"/>
      <c r="AF117" s="443"/>
      <c r="AG117" s="443"/>
    </row>
    <row r="118" spans="1:33" x14ac:dyDescent="0.2">
      <c r="A118" s="439" t="s">
        <v>134</v>
      </c>
      <c r="B118" s="440" t="s">
        <v>649</v>
      </c>
      <c r="C118" s="443"/>
      <c r="D118" s="442"/>
      <c r="E118" s="442"/>
      <c r="F118" s="520"/>
      <c r="G118" s="520"/>
      <c r="H118" s="520"/>
      <c r="I118" s="520"/>
      <c r="J118" s="520"/>
      <c r="K118" s="520"/>
      <c r="L118" s="468"/>
      <c r="M118" s="468"/>
      <c r="N118" s="468"/>
      <c r="O118" s="468"/>
      <c r="P118" s="468"/>
      <c r="Q118" s="468"/>
      <c r="R118" s="468"/>
      <c r="S118" s="468"/>
      <c r="T118" s="468"/>
      <c r="U118" s="444"/>
      <c r="V118" s="443"/>
      <c r="W118" s="469"/>
      <c r="X118" s="469"/>
      <c r="Y118" s="469"/>
      <c r="Z118" s="469"/>
      <c r="AA118" s="469"/>
      <c r="AB118" s="469"/>
      <c r="AC118" s="469"/>
      <c r="AD118" s="469"/>
      <c r="AE118" s="443"/>
      <c r="AF118" s="443"/>
      <c r="AG118" s="443"/>
    </row>
    <row r="119" spans="1:33" x14ac:dyDescent="0.2">
      <c r="A119" s="439" t="s">
        <v>134</v>
      </c>
      <c r="B119" s="440" t="s">
        <v>650</v>
      </c>
      <c r="C119" s="443"/>
      <c r="D119" s="442"/>
      <c r="E119" s="442"/>
      <c r="F119" s="520"/>
      <c r="G119" s="520"/>
      <c r="H119" s="520"/>
      <c r="I119" s="520"/>
      <c r="J119" s="520"/>
      <c r="K119" s="520"/>
      <c r="L119" s="468"/>
      <c r="M119" s="468"/>
      <c r="N119" s="468"/>
      <c r="O119" s="468"/>
      <c r="P119" s="468"/>
      <c r="Q119" s="468"/>
      <c r="R119" s="468"/>
      <c r="S119" s="468"/>
      <c r="T119" s="468"/>
      <c r="U119" s="468"/>
      <c r="V119" s="444"/>
      <c r="W119" s="469"/>
      <c r="X119" s="469"/>
      <c r="Y119" s="469"/>
      <c r="Z119" s="469"/>
      <c r="AA119" s="469"/>
      <c r="AB119" s="469"/>
      <c r="AC119" s="469"/>
      <c r="AD119" s="469"/>
      <c r="AE119" s="443"/>
      <c r="AF119" s="443"/>
      <c r="AG119" s="443"/>
    </row>
    <row r="120" spans="1:33" x14ac:dyDescent="0.2">
      <c r="A120" s="439" t="s">
        <v>134</v>
      </c>
      <c r="B120" s="440" t="s">
        <v>651</v>
      </c>
      <c r="C120" s="443"/>
      <c r="D120" s="442"/>
      <c r="E120" s="442"/>
      <c r="F120" s="520"/>
      <c r="G120" s="520"/>
      <c r="H120" s="520"/>
      <c r="I120" s="520"/>
      <c r="J120" s="520"/>
      <c r="K120" s="520"/>
      <c r="L120" s="468"/>
      <c r="M120" s="468"/>
      <c r="N120" s="468"/>
      <c r="O120" s="468"/>
      <c r="P120" s="468"/>
      <c r="Q120" s="468"/>
      <c r="R120" s="468"/>
      <c r="S120" s="468"/>
      <c r="T120" s="468"/>
      <c r="U120" s="468"/>
      <c r="V120" s="468"/>
      <c r="W120" s="444"/>
      <c r="X120" s="469"/>
      <c r="Y120" s="469"/>
      <c r="Z120" s="469"/>
      <c r="AA120" s="469"/>
      <c r="AB120" s="469"/>
      <c r="AC120" s="469"/>
      <c r="AD120" s="469"/>
      <c r="AE120" s="443"/>
      <c r="AF120" s="443"/>
      <c r="AG120" s="443"/>
    </row>
    <row r="121" spans="1:33" x14ac:dyDescent="0.2">
      <c r="A121" s="439" t="s">
        <v>134</v>
      </c>
      <c r="B121" s="440" t="s">
        <v>652</v>
      </c>
      <c r="C121" s="443"/>
      <c r="D121" s="442"/>
      <c r="E121" s="442"/>
      <c r="F121" s="520"/>
      <c r="G121" s="520"/>
      <c r="H121" s="520"/>
      <c r="I121" s="520"/>
      <c r="J121" s="520"/>
      <c r="K121" s="520"/>
      <c r="L121" s="468"/>
      <c r="M121" s="468"/>
      <c r="N121" s="468"/>
      <c r="O121" s="468"/>
      <c r="P121" s="468"/>
      <c r="Q121" s="468"/>
      <c r="R121" s="468"/>
      <c r="S121" s="468"/>
      <c r="T121" s="468"/>
      <c r="U121" s="468"/>
      <c r="V121" s="468"/>
      <c r="W121" s="468"/>
      <c r="X121" s="444"/>
      <c r="Y121" s="469"/>
      <c r="Z121" s="469"/>
      <c r="AA121" s="469"/>
      <c r="AB121" s="469"/>
      <c r="AC121" s="469"/>
      <c r="AD121" s="469"/>
      <c r="AE121" s="443"/>
      <c r="AF121" s="443"/>
      <c r="AG121" s="443"/>
    </row>
    <row r="122" spans="1:33" x14ac:dyDescent="0.2">
      <c r="A122" s="439" t="s">
        <v>134</v>
      </c>
      <c r="B122" s="440" t="s">
        <v>656</v>
      </c>
      <c r="C122" s="443"/>
      <c r="D122" s="442"/>
      <c r="E122" s="442"/>
      <c r="F122" s="520"/>
      <c r="G122" s="520"/>
      <c r="H122" s="520"/>
      <c r="I122" s="520"/>
      <c r="J122" s="520"/>
      <c r="K122" s="520"/>
      <c r="L122" s="468"/>
      <c r="M122" s="468"/>
      <c r="N122" s="468"/>
      <c r="O122" s="468"/>
      <c r="P122" s="468"/>
      <c r="Q122" s="468"/>
      <c r="R122" s="468"/>
      <c r="S122" s="468"/>
      <c r="T122" s="468"/>
      <c r="U122" s="468"/>
      <c r="V122" s="468"/>
      <c r="W122" s="468"/>
      <c r="X122" s="468"/>
      <c r="Y122" s="444"/>
      <c r="Z122" s="469"/>
      <c r="AA122" s="469"/>
      <c r="AB122" s="469"/>
      <c r="AC122" s="469"/>
      <c r="AD122" s="469"/>
      <c r="AE122" s="443"/>
      <c r="AF122" s="443"/>
      <c r="AG122" s="443"/>
    </row>
    <row r="123" spans="1:33" x14ac:dyDescent="0.2">
      <c r="A123" s="439" t="s">
        <v>134</v>
      </c>
      <c r="B123" s="440" t="s">
        <v>657</v>
      </c>
      <c r="C123" s="443"/>
      <c r="D123" s="442"/>
      <c r="E123" s="442"/>
      <c r="F123" s="520"/>
      <c r="G123" s="520"/>
      <c r="H123" s="520"/>
      <c r="I123" s="520"/>
      <c r="J123" s="520"/>
      <c r="K123" s="520"/>
      <c r="L123" s="468"/>
      <c r="M123" s="468"/>
      <c r="N123" s="468"/>
      <c r="O123" s="468"/>
      <c r="P123" s="468"/>
      <c r="Q123" s="468"/>
      <c r="R123" s="468"/>
      <c r="S123" s="468"/>
      <c r="T123" s="468"/>
      <c r="U123" s="468"/>
      <c r="V123" s="468"/>
      <c r="W123" s="468"/>
      <c r="X123" s="468"/>
      <c r="Y123" s="468"/>
      <c r="Z123" s="444"/>
      <c r="AA123" s="469"/>
      <c r="AB123" s="469"/>
      <c r="AC123" s="469"/>
      <c r="AD123" s="469"/>
      <c r="AE123" s="443"/>
      <c r="AF123" s="443"/>
      <c r="AG123" s="443"/>
    </row>
    <row r="124" spans="1:33" x14ac:dyDescent="0.2">
      <c r="A124" s="439" t="s">
        <v>134</v>
      </c>
      <c r="B124" s="440" t="s">
        <v>658</v>
      </c>
      <c r="C124" s="443"/>
      <c r="D124" s="442"/>
      <c r="E124" s="442"/>
      <c r="F124" s="520"/>
      <c r="G124" s="520"/>
      <c r="H124" s="520"/>
      <c r="I124" s="520"/>
      <c r="J124" s="520"/>
      <c r="K124" s="520"/>
      <c r="L124" s="468"/>
      <c r="M124" s="468"/>
      <c r="N124" s="468"/>
      <c r="O124" s="468"/>
      <c r="P124" s="468"/>
      <c r="Q124" s="468"/>
      <c r="R124" s="468"/>
      <c r="S124" s="468"/>
      <c r="T124" s="468"/>
      <c r="U124" s="468"/>
      <c r="V124" s="468"/>
      <c r="W124" s="468"/>
      <c r="X124" s="468"/>
      <c r="Y124" s="468"/>
      <c r="Z124" s="468"/>
      <c r="AA124" s="444"/>
      <c r="AB124" s="469"/>
      <c r="AC124" s="469"/>
      <c r="AD124" s="469"/>
      <c r="AE124" s="443"/>
      <c r="AF124" s="443"/>
      <c r="AG124" s="443"/>
    </row>
    <row r="125" spans="1:33" x14ac:dyDescent="0.2">
      <c r="A125" s="439" t="s">
        <v>134</v>
      </c>
      <c r="B125" s="440" t="s">
        <v>659</v>
      </c>
      <c r="C125" s="443"/>
      <c r="D125" s="442"/>
      <c r="E125" s="442"/>
      <c r="F125" s="520"/>
      <c r="G125" s="520"/>
      <c r="H125" s="520"/>
      <c r="I125" s="520"/>
      <c r="J125" s="520"/>
      <c r="K125" s="520"/>
      <c r="L125" s="468"/>
      <c r="M125" s="468"/>
      <c r="N125" s="468"/>
      <c r="O125" s="468"/>
      <c r="P125" s="468"/>
      <c r="Q125" s="468"/>
      <c r="R125" s="468"/>
      <c r="S125" s="468"/>
      <c r="T125" s="468"/>
      <c r="U125" s="468"/>
      <c r="V125" s="468"/>
      <c r="W125" s="468"/>
      <c r="X125" s="468"/>
      <c r="Y125" s="468"/>
      <c r="Z125" s="468"/>
      <c r="AA125" s="468"/>
      <c r="AB125" s="444"/>
      <c r="AC125" s="469"/>
      <c r="AD125" s="469"/>
      <c r="AE125" s="443"/>
      <c r="AF125" s="443"/>
      <c r="AG125" s="443"/>
    </row>
    <row r="126" spans="1:33" x14ac:dyDescent="0.2">
      <c r="A126" s="439" t="s">
        <v>134</v>
      </c>
      <c r="B126" s="440" t="s">
        <v>660</v>
      </c>
      <c r="C126" s="443"/>
      <c r="D126" s="442"/>
      <c r="E126" s="442"/>
      <c r="F126" s="520"/>
      <c r="G126" s="520"/>
      <c r="H126" s="520"/>
      <c r="I126" s="520"/>
      <c r="J126" s="520"/>
      <c r="K126" s="520"/>
      <c r="L126" s="468"/>
      <c r="M126" s="468"/>
      <c r="N126" s="468"/>
      <c r="O126" s="468"/>
      <c r="P126" s="468"/>
      <c r="Q126" s="468"/>
      <c r="R126" s="468"/>
      <c r="S126" s="468"/>
      <c r="T126" s="468"/>
      <c r="U126" s="468"/>
      <c r="V126" s="468"/>
      <c r="W126" s="468"/>
      <c r="X126" s="468"/>
      <c r="Y126" s="468"/>
      <c r="Z126" s="468"/>
      <c r="AA126" s="468"/>
      <c r="AB126" s="468"/>
      <c r="AC126" s="444"/>
      <c r="AD126" s="469"/>
      <c r="AE126" s="443"/>
      <c r="AF126" s="443"/>
      <c r="AG126" s="443"/>
    </row>
    <row r="127" spans="1:33" x14ac:dyDescent="0.2">
      <c r="A127" s="439" t="s">
        <v>134</v>
      </c>
      <c r="B127" s="440" t="s">
        <v>661</v>
      </c>
      <c r="C127" s="443"/>
      <c r="D127" s="442"/>
      <c r="E127" s="442"/>
      <c r="F127" s="520"/>
      <c r="G127" s="520"/>
      <c r="H127" s="520"/>
      <c r="I127" s="520"/>
      <c r="J127" s="520"/>
      <c r="K127" s="520"/>
      <c r="L127" s="468"/>
      <c r="M127" s="468"/>
      <c r="N127" s="468"/>
      <c r="O127" s="468"/>
      <c r="P127" s="468"/>
      <c r="Q127" s="468"/>
      <c r="R127" s="468"/>
      <c r="S127" s="468"/>
      <c r="T127" s="468"/>
      <c r="U127" s="468"/>
      <c r="V127" s="468"/>
      <c r="W127" s="468"/>
      <c r="X127" s="468"/>
      <c r="Y127" s="468"/>
      <c r="Z127" s="468"/>
      <c r="AA127" s="468"/>
      <c r="AB127" s="468"/>
      <c r="AC127" s="468"/>
      <c r="AD127" s="444"/>
      <c r="AE127" s="443"/>
      <c r="AF127" s="443"/>
      <c r="AG127" s="443"/>
    </row>
    <row r="128" spans="1:33" x14ac:dyDescent="0.2">
      <c r="A128" s="445"/>
      <c r="B128" s="446" t="s">
        <v>176</v>
      </c>
      <c r="C128" s="447"/>
      <c r="D128" s="447"/>
      <c r="E128" s="447"/>
      <c r="F128" s="447"/>
      <c r="G128" s="447"/>
      <c r="H128" s="447"/>
      <c r="I128" s="447"/>
      <c r="J128" s="447"/>
      <c r="K128" s="447"/>
      <c r="L128" s="447"/>
      <c r="M128" s="447"/>
      <c r="N128" s="447"/>
      <c r="O128" s="447"/>
      <c r="P128" s="447"/>
      <c r="Q128" s="447"/>
      <c r="R128" s="447"/>
      <c r="S128" s="447"/>
      <c r="T128" s="447"/>
      <c r="U128" s="447"/>
      <c r="V128" s="447"/>
      <c r="W128" s="447"/>
      <c r="X128" s="447"/>
      <c r="Y128" s="447"/>
      <c r="Z128" s="447"/>
      <c r="AA128" s="447"/>
      <c r="AB128" s="447"/>
      <c r="AC128" s="447"/>
      <c r="AD128" s="447"/>
      <c r="AE128" s="447"/>
      <c r="AF128" s="447"/>
      <c r="AG128" s="447"/>
    </row>
    <row r="129" spans="1:33" x14ac:dyDescent="0.2">
      <c r="B129" s="434" t="s">
        <v>665</v>
      </c>
      <c r="F129" s="467" t="s">
        <v>69</v>
      </c>
      <c r="G129" s="467"/>
      <c r="H129" s="467"/>
      <c r="I129" s="467"/>
      <c r="J129" s="467"/>
      <c r="K129" s="467"/>
    </row>
    <row r="130" spans="1:33" ht="25.5" x14ac:dyDescent="0.25">
      <c r="A130" s="435"/>
      <c r="B130" s="436" t="s">
        <v>595</v>
      </c>
      <c r="C130" s="949" t="s">
        <v>683</v>
      </c>
      <c r="D130" s="949" t="s">
        <v>677</v>
      </c>
      <c r="E130" s="949" t="s">
        <v>634</v>
      </c>
      <c r="F130" s="951" t="s">
        <v>635</v>
      </c>
      <c r="G130" s="952"/>
      <c r="H130" s="952"/>
      <c r="I130" s="952"/>
      <c r="J130" s="952"/>
      <c r="K130" s="952"/>
      <c r="L130" s="952"/>
      <c r="M130" s="952"/>
      <c r="N130" s="952"/>
      <c r="O130" s="952"/>
      <c r="P130" s="952"/>
      <c r="Q130" s="952"/>
      <c r="R130" s="952"/>
      <c r="S130" s="952"/>
      <c r="T130" s="952"/>
      <c r="U130" s="952"/>
      <c r="V130" s="952"/>
      <c r="W130" s="952"/>
      <c r="X130" s="952"/>
      <c r="Y130" s="952"/>
      <c r="Z130" s="952"/>
      <c r="AA130" s="952"/>
      <c r="AB130" s="952"/>
      <c r="AC130" s="952"/>
      <c r="AD130" s="953"/>
      <c r="AE130" s="466" t="s">
        <v>636</v>
      </c>
      <c r="AF130" s="466" t="s">
        <v>637</v>
      </c>
      <c r="AG130" s="466" t="s">
        <v>638</v>
      </c>
    </row>
    <row r="131" spans="1:33" x14ac:dyDescent="0.2">
      <c r="A131" s="435"/>
      <c r="B131" s="436"/>
      <c r="C131" s="950"/>
      <c r="D131" s="950"/>
      <c r="E131" s="950"/>
      <c r="F131" s="515" t="s">
        <v>678</v>
      </c>
      <c r="G131" s="515" t="s">
        <v>679</v>
      </c>
      <c r="H131" s="515" t="s">
        <v>680</v>
      </c>
      <c r="I131" s="515" t="s">
        <v>681</v>
      </c>
      <c r="J131" s="515" t="s">
        <v>682</v>
      </c>
      <c r="K131" s="515" t="s">
        <v>639</v>
      </c>
      <c r="L131" s="438" t="s">
        <v>640</v>
      </c>
      <c r="M131" s="438" t="s">
        <v>641</v>
      </c>
      <c r="N131" s="438" t="s">
        <v>642</v>
      </c>
      <c r="O131" s="438" t="s">
        <v>643</v>
      </c>
      <c r="P131" s="438" t="s">
        <v>644</v>
      </c>
      <c r="Q131" s="438" t="s">
        <v>645</v>
      </c>
      <c r="R131" s="438" t="s">
        <v>646</v>
      </c>
      <c r="S131" s="438" t="s">
        <v>647</v>
      </c>
      <c r="T131" s="438" t="s">
        <v>648</v>
      </c>
      <c r="U131" s="438" t="s">
        <v>649</v>
      </c>
      <c r="V131" s="438" t="s">
        <v>650</v>
      </c>
      <c r="W131" s="438" t="s">
        <v>651</v>
      </c>
      <c r="X131" s="438" t="s">
        <v>652</v>
      </c>
      <c r="Y131" s="438" t="s">
        <v>73</v>
      </c>
      <c r="Z131" s="438" t="s">
        <v>83</v>
      </c>
      <c r="AA131" s="438" t="s">
        <v>84</v>
      </c>
      <c r="AB131" s="438" t="s">
        <v>85</v>
      </c>
      <c r="AC131" s="438" t="s">
        <v>86</v>
      </c>
      <c r="AD131" s="438" t="s">
        <v>87</v>
      </c>
      <c r="AE131" s="466"/>
      <c r="AF131" s="466"/>
      <c r="AG131" s="466"/>
    </row>
    <row r="132" spans="1:33" x14ac:dyDescent="0.2">
      <c r="A132" s="439" t="s">
        <v>653</v>
      </c>
      <c r="B132" s="440">
        <v>2005</v>
      </c>
      <c r="C132" s="441"/>
      <c r="D132" s="442"/>
      <c r="E132" s="442"/>
      <c r="F132" s="516"/>
      <c r="G132" s="516"/>
      <c r="H132" s="516"/>
      <c r="I132" s="516"/>
      <c r="J132" s="516"/>
      <c r="K132" s="518"/>
      <c r="L132" s="469"/>
      <c r="M132" s="469"/>
      <c r="N132" s="469"/>
      <c r="O132" s="469"/>
      <c r="P132" s="469"/>
      <c r="Q132" s="469"/>
      <c r="R132" s="469"/>
      <c r="S132" s="469"/>
      <c r="T132" s="469"/>
      <c r="U132" s="469"/>
      <c r="V132" s="469"/>
      <c r="W132" s="469"/>
      <c r="X132" s="469"/>
      <c r="Y132" s="469"/>
      <c r="Z132" s="469"/>
      <c r="AA132" s="469"/>
      <c r="AB132" s="469"/>
      <c r="AC132" s="469"/>
      <c r="AD132" s="469"/>
      <c r="AE132" s="443"/>
      <c r="AF132" s="443"/>
      <c r="AG132" s="443"/>
    </row>
    <row r="133" spans="1:33" x14ac:dyDescent="0.2">
      <c r="A133" s="439" t="s">
        <v>134</v>
      </c>
      <c r="B133" s="517" t="s">
        <v>678</v>
      </c>
      <c r="C133" s="441"/>
      <c r="D133" s="442"/>
      <c r="E133" s="442"/>
      <c r="F133" s="519"/>
      <c r="G133" s="518"/>
      <c r="H133" s="518"/>
      <c r="I133" s="518"/>
      <c r="J133" s="518"/>
      <c r="K133" s="518"/>
      <c r="L133" s="469"/>
      <c r="M133" s="469"/>
      <c r="N133" s="469"/>
      <c r="O133" s="469"/>
      <c r="P133" s="469"/>
      <c r="Q133" s="469"/>
      <c r="R133" s="469"/>
      <c r="S133" s="469"/>
      <c r="T133" s="469"/>
      <c r="U133" s="469"/>
      <c r="V133" s="469"/>
      <c r="W133" s="469"/>
      <c r="X133" s="469"/>
      <c r="Y133" s="469"/>
      <c r="Z133" s="469"/>
      <c r="AA133" s="469"/>
      <c r="AB133" s="469"/>
      <c r="AC133" s="469"/>
      <c r="AD133" s="469"/>
      <c r="AE133" s="443"/>
      <c r="AF133" s="443"/>
      <c r="AG133" s="443"/>
    </row>
    <row r="134" spans="1:33" x14ac:dyDescent="0.2">
      <c r="A134" s="439" t="s">
        <v>134</v>
      </c>
      <c r="B134" s="517" t="s">
        <v>679</v>
      </c>
      <c r="C134" s="441"/>
      <c r="D134" s="442"/>
      <c r="E134" s="442"/>
      <c r="F134" s="520"/>
      <c r="G134" s="519"/>
      <c r="H134" s="518"/>
      <c r="I134" s="518"/>
      <c r="J134" s="518"/>
      <c r="K134" s="518"/>
      <c r="L134" s="469"/>
      <c r="M134" s="469"/>
      <c r="N134" s="469"/>
      <c r="O134" s="469"/>
      <c r="P134" s="469"/>
      <c r="Q134" s="469"/>
      <c r="R134" s="469"/>
      <c r="S134" s="469"/>
      <c r="T134" s="469"/>
      <c r="U134" s="469"/>
      <c r="V134" s="469"/>
      <c r="W134" s="469"/>
      <c r="X134" s="469"/>
      <c r="Y134" s="469"/>
      <c r="Z134" s="469"/>
      <c r="AA134" s="469"/>
      <c r="AB134" s="469"/>
      <c r="AC134" s="469"/>
      <c r="AD134" s="469"/>
      <c r="AE134" s="443"/>
      <c r="AF134" s="443"/>
      <c r="AG134" s="443"/>
    </row>
    <row r="135" spans="1:33" x14ac:dyDescent="0.2">
      <c r="A135" s="439" t="s">
        <v>134</v>
      </c>
      <c r="B135" s="517" t="s">
        <v>680</v>
      </c>
      <c r="C135" s="441"/>
      <c r="D135" s="442"/>
      <c r="E135" s="442"/>
      <c r="F135" s="520"/>
      <c r="G135" s="520"/>
      <c r="H135" s="519"/>
      <c r="I135" s="518"/>
      <c r="J135" s="518"/>
      <c r="K135" s="518"/>
      <c r="L135" s="469"/>
      <c r="M135" s="469"/>
      <c r="N135" s="469"/>
      <c r="O135" s="469"/>
      <c r="P135" s="469"/>
      <c r="Q135" s="469"/>
      <c r="R135" s="469"/>
      <c r="S135" s="469"/>
      <c r="T135" s="469"/>
      <c r="U135" s="469"/>
      <c r="V135" s="469"/>
      <c r="W135" s="469"/>
      <c r="X135" s="469"/>
      <c r="Y135" s="469"/>
      <c r="Z135" s="469"/>
      <c r="AA135" s="469"/>
      <c r="AB135" s="469"/>
      <c r="AC135" s="469"/>
      <c r="AD135" s="469"/>
      <c r="AE135" s="443"/>
      <c r="AF135" s="443"/>
      <c r="AG135" s="443"/>
    </row>
    <row r="136" spans="1:33" x14ac:dyDescent="0.2">
      <c r="A136" s="439" t="s">
        <v>134</v>
      </c>
      <c r="B136" s="517" t="s">
        <v>681</v>
      </c>
      <c r="C136" s="441"/>
      <c r="D136" s="442"/>
      <c r="E136" s="442"/>
      <c r="F136" s="520"/>
      <c r="G136" s="520"/>
      <c r="H136" s="520"/>
      <c r="I136" s="519"/>
      <c r="J136" s="518"/>
      <c r="K136" s="518"/>
      <c r="L136" s="469"/>
      <c r="M136" s="469"/>
      <c r="N136" s="469"/>
      <c r="O136" s="469"/>
      <c r="P136" s="469"/>
      <c r="Q136" s="469"/>
      <c r="R136" s="469"/>
      <c r="S136" s="469"/>
      <c r="T136" s="469"/>
      <c r="U136" s="469"/>
      <c r="V136" s="469"/>
      <c r="W136" s="469"/>
      <c r="X136" s="469"/>
      <c r="Y136" s="469"/>
      <c r="Z136" s="469"/>
      <c r="AA136" s="469"/>
      <c r="AB136" s="469"/>
      <c r="AC136" s="469"/>
      <c r="AD136" s="469"/>
      <c r="AE136" s="443"/>
      <c r="AF136" s="443"/>
      <c r="AG136" s="443"/>
    </row>
    <row r="137" spans="1:33" x14ac:dyDescent="0.2">
      <c r="A137" s="439" t="s">
        <v>134</v>
      </c>
      <c r="B137" s="517" t="s">
        <v>682</v>
      </c>
      <c r="C137" s="441"/>
      <c r="D137" s="442"/>
      <c r="E137" s="442"/>
      <c r="F137" s="520"/>
      <c r="G137" s="520"/>
      <c r="H137" s="520"/>
      <c r="I137" s="520"/>
      <c r="J137" s="519"/>
      <c r="K137" s="518"/>
      <c r="L137" s="469"/>
      <c r="M137" s="469"/>
      <c r="N137" s="469"/>
      <c r="O137" s="469"/>
      <c r="P137" s="469"/>
      <c r="Q137" s="469"/>
      <c r="R137" s="469"/>
      <c r="S137" s="469"/>
      <c r="T137" s="469"/>
      <c r="U137" s="469"/>
      <c r="V137" s="469"/>
      <c r="W137" s="469"/>
      <c r="X137" s="469"/>
      <c r="Y137" s="469"/>
      <c r="Z137" s="469"/>
      <c r="AA137" s="469"/>
      <c r="AB137" s="469"/>
      <c r="AC137" s="469"/>
      <c r="AD137" s="469"/>
      <c r="AE137" s="443"/>
      <c r="AF137" s="443"/>
      <c r="AG137" s="443"/>
    </row>
    <row r="138" spans="1:33" x14ac:dyDescent="0.2">
      <c r="A138" s="439" t="s">
        <v>134</v>
      </c>
      <c r="B138" s="440" t="s">
        <v>639</v>
      </c>
      <c r="C138" s="439"/>
      <c r="D138" s="442"/>
      <c r="E138" s="442"/>
      <c r="F138" s="520"/>
      <c r="G138" s="520"/>
      <c r="H138" s="520"/>
      <c r="I138" s="520"/>
      <c r="J138" s="520"/>
      <c r="K138" s="519"/>
      <c r="L138" s="469"/>
      <c r="M138" s="469"/>
      <c r="N138" s="469"/>
      <c r="O138" s="469"/>
      <c r="P138" s="469"/>
      <c r="Q138" s="469"/>
      <c r="R138" s="469"/>
      <c r="S138" s="469"/>
      <c r="T138" s="469"/>
      <c r="U138" s="469"/>
      <c r="V138" s="469"/>
      <c r="W138" s="469"/>
      <c r="X138" s="469"/>
      <c r="Y138" s="469"/>
      <c r="Z138" s="469"/>
      <c r="AA138" s="469"/>
      <c r="AB138" s="469"/>
      <c r="AC138" s="469"/>
      <c r="AD138" s="469"/>
      <c r="AE138" s="443"/>
      <c r="AF138" s="443"/>
      <c r="AG138" s="443"/>
    </row>
    <row r="139" spans="1:33" x14ac:dyDescent="0.2">
      <c r="A139" s="439" t="s">
        <v>134</v>
      </c>
      <c r="B139" s="440" t="s">
        <v>640</v>
      </c>
      <c r="C139" s="439"/>
      <c r="D139" s="442"/>
      <c r="E139" s="442"/>
      <c r="F139" s="520"/>
      <c r="G139" s="520"/>
      <c r="H139" s="520"/>
      <c r="I139" s="520"/>
      <c r="J139" s="520"/>
      <c r="K139" s="520"/>
      <c r="L139" s="444"/>
      <c r="M139" s="469"/>
      <c r="N139" s="469"/>
      <c r="O139" s="469"/>
      <c r="P139" s="469"/>
      <c r="Q139" s="469"/>
      <c r="R139" s="469"/>
      <c r="S139" s="469"/>
      <c r="T139" s="469"/>
      <c r="U139" s="469"/>
      <c r="V139" s="469"/>
      <c r="W139" s="469"/>
      <c r="X139" s="469"/>
      <c r="Y139" s="469"/>
      <c r="Z139" s="469"/>
      <c r="AA139" s="469"/>
      <c r="AB139" s="469"/>
      <c r="AC139" s="469"/>
      <c r="AD139" s="469"/>
      <c r="AE139" s="443"/>
      <c r="AF139" s="443"/>
      <c r="AG139" s="443"/>
    </row>
    <row r="140" spans="1:33" x14ac:dyDescent="0.2">
      <c r="A140" s="439" t="s">
        <v>134</v>
      </c>
      <c r="B140" s="440" t="s">
        <v>641</v>
      </c>
      <c r="C140" s="439"/>
      <c r="D140" s="442"/>
      <c r="E140" s="442"/>
      <c r="F140" s="520"/>
      <c r="G140" s="520"/>
      <c r="H140" s="520"/>
      <c r="I140" s="520"/>
      <c r="J140" s="520"/>
      <c r="K140" s="520"/>
      <c r="L140" s="468"/>
      <c r="M140" s="444"/>
      <c r="N140" s="469"/>
      <c r="O140" s="469"/>
      <c r="P140" s="469"/>
      <c r="Q140" s="469"/>
      <c r="R140" s="469"/>
      <c r="S140" s="469"/>
      <c r="T140" s="469"/>
      <c r="U140" s="469"/>
      <c r="V140" s="469"/>
      <c r="W140" s="469"/>
      <c r="X140" s="469"/>
      <c r="Y140" s="469"/>
      <c r="Z140" s="469"/>
      <c r="AA140" s="469"/>
      <c r="AB140" s="469"/>
      <c r="AC140" s="469"/>
      <c r="AD140" s="469"/>
      <c r="AE140" s="443"/>
      <c r="AF140" s="443"/>
      <c r="AG140" s="443"/>
    </row>
    <row r="141" spans="1:33" x14ac:dyDescent="0.2">
      <c r="A141" s="439" t="s">
        <v>134</v>
      </c>
      <c r="B141" s="440" t="s">
        <v>654</v>
      </c>
      <c r="C141" s="439"/>
      <c r="D141" s="442"/>
      <c r="E141" s="442"/>
      <c r="F141" s="520"/>
      <c r="G141" s="520"/>
      <c r="H141" s="520"/>
      <c r="I141" s="520"/>
      <c r="J141" s="520"/>
      <c r="K141" s="520"/>
      <c r="L141" s="468"/>
      <c r="M141" s="468"/>
      <c r="N141" s="444"/>
      <c r="O141" s="469"/>
      <c r="P141" s="469"/>
      <c r="Q141" s="469"/>
      <c r="R141" s="469"/>
      <c r="S141" s="469"/>
      <c r="T141" s="469"/>
      <c r="U141" s="469"/>
      <c r="V141" s="469"/>
      <c r="W141" s="469"/>
      <c r="X141" s="469"/>
      <c r="Y141" s="469"/>
      <c r="Z141" s="469"/>
      <c r="AA141" s="469"/>
      <c r="AB141" s="469"/>
      <c r="AC141" s="469"/>
      <c r="AD141" s="469"/>
      <c r="AE141" s="443"/>
      <c r="AF141" s="443"/>
      <c r="AG141" s="443"/>
    </row>
    <row r="142" spans="1:33" x14ac:dyDescent="0.2">
      <c r="A142" s="439" t="s">
        <v>134</v>
      </c>
      <c r="B142" s="440" t="s">
        <v>643</v>
      </c>
      <c r="C142" s="439"/>
      <c r="D142" s="442"/>
      <c r="E142" s="442"/>
      <c r="F142" s="520"/>
      <c r="G142" s="520"/>
      <c r="H142" s="520"/>
      <c r="I142" s="520"/>
      <c r="J142" s="520"/>
      <c r="K142" s="520"/>
      <c r="L142" s="468"/>
      <c r="M142" s="468"/>
      <c r="N142" s="468"/>
      <c r="O142" s="444"/>
      <c r="P142" s="469"/>
      <c r="Q142" s="469"/>
      <c r="R142" s="469"/>
      <c r="S142" s="469"/>
      <c r="T142" s="469"/>
      <c r="U142" s="469"/>
      <c r="V142" s="469"/>
      <c r="W142" s="469"/>
      <c r="X142" s="469"/>
      <c r="Y142" s="469"/>
      <c r="Z142" s="469"/>
      <c r="AA142" s="469"/>
      <c r="AB142" s="469"/>
      <c r="AC142" s="469"/>
      <c r="AD142" s="469"/>
      <c r="AE142" s="443"/>
      <c r="AF142" s="443"/>
      <c r="AG142" s="443"/>
    </row>
    <row r="143" spans="1:33" x14ac:dyDescent="0.2">
      <c r="A143" s="439" t="s">
        <v>134</v>
      </c>
      <c r="B143" s="440" t="s">
        <v>644</v>
      </c>
      <c r="C143" s="439"/>
      <c r="D143" s="442"/>
      <c r="E143" s="442"/>
      <c r="F143" s="520"/>
      <c r="G143" s="520"/>
      <c r="H143" s="520"/>
      <c r="I143" s="520"/>
      <c r="J143" s="520"/>
      <c r="K143" s="520"/>
      <c r="L143" s="468"/>
      <c r="M143" s="468"/>
      <c r="N143" s="468"/>
      <c r="O143" s="468"/>
      <c r="P143" s="444"/>
      <c r="Q143" s="469"/>
      <c r="R143" s="469"/>
      <c r="S143" s="469"/>
      <c r="T143" s="469"/>
      <c r="U143" s="469"/>
      <c r="V143" s="469"/>
      <c r="W143" s="469"/>
      <c r="X143" s="469"/>
      <c r="Y143" s="469"/>
      <c r="Z143" s="469"/>
      <c r="AA143" s="469"/>
      <c r="AB143" s="469"/>
      <c r="AC143" s="469"/>
      <c r="AD143" s="469"/>
      <c r="AE143" s="443"/>
      <c r="AF143" s="443"/>
      <c r="AG143" s="443"/>
    </row>
    <row r="144" spans="1:33" x14ac:dyDescent="0.2">
      <c r="A144" s="439" t="s">
        <v>134</v>
      </c>
      <c r="B144" s="440" t="s">
        <v>655</v>
      </c>
      <c r="C144" s="443"/>
      <c r="D144" s="442"/>
      <c r="E144" s="442"/>
      <c r="F144" s="520"/>
      <c r="G144" s="520"/>
      <c r="H144" s="520"/>
      <c r="I144" s="520"/>
      <c r="J144" s="520"/>
      <c r="K144" s="520"/>
      <c r="L144" s="468"/>
      <c r="M144" s="468"/>
      <c r="N144" s="468"/>
      <c r="O144" s="468"/>
      <c r="P144" s="468"/>
      <c r="Q144" s="444"/>
      <c r="R144" s="469"/>
      <c r="S144" s="469"/>
      <c r="T144" s="469"/>
      <c r="U144" s="469"/>
      <c r="V144" s="469"/>
      <c r="W144" s="469"/>
      <c r="X144" s="469"/>
      <c r="Y144" s="469"/>
      <c r="Z144" s="469"/>
      <c r="AA144" s="469"/>
      <c r="AB144" s="469"/>
      <c r="AC144" s="469"/>
      <c r="AD144" s="469"/>
      <c r="AE144" s="443"/>
      <c r="AF144" s="443"/>
      <c r="AG144" s="443"/>
    </row>
    <row r="145" spans="1:33" x14ac:dyDescent="0.2">
      <c r="A145" s="439" t="s">
        <v>134</v>
      </c>
      <c r="B145" s="440" t="s">
        <v>646</v>
      </c>
      <c r="C145" s="443"/>
      <c r="D145" s="442"/>
      <c r="E145" s="442"/>
      <c r="F145" s="520"/>
      <c r="G145" s="520"/>
      <c r="H145" s="520"/>
      <c r="I145" s="520"/>
      <c r="J145" s="520"/>
      <c r="K145" s="520"/>
      <c r="L145" s="468"/>
      <c r="M145" s="468"/>
      <c r="N145" s="468"/>
      <c r="O145" s="468"/>
      <c r="P145" s="468"/>
      <c r="Q145" s="468"/>
      <c r="R145" s="444"/>
      <c r="T145" s="443"/>
      <c r="U145" s="443"/>
      <c r="V145" s="443"/>
      <c r="W145" s="469"/>
      <c r="X145" s="469"/>
      <c r="Y145" s="469"/>
      <c r="Z145" s="469"/>
      <c r="AA145" s="469"/>
      <c r="AB145" s="469"/>
      <c r="AC145" s="469"/>
      <c r="AD145" s="469"/>
      <c r="AE145" s="443"/>
      <c r="AF145" s="443"/>
      <c r="AG145" s="443"/>
    </row>
    <row r="146" spans="1:33" x14ac:dyDescent="0.2">
      <c r="A146" s="439" t="s">
        <v>134</v>
      </c>
      <c r="B146" s="440" t="s">
        <v>647</v>
      </c>
      <c r="C146" s="443"/>
      <c r="D146" s="442"/>
      <c r="E146" s="442"/>
      <c r="F146" s="520"/>
      <c r="G146" s="520"/>
      <c r="H146" s="520"/>
      <c r="I146" s="520"/>
      <c r="J146" s="520"/>
      <c r="K146" s="520"/>
      <c r="L146" s="468"/>
      <c r="M146" s="468"/>
      <c r="N146" s="468"/>
      <c r="O146" s="468"/>
      <c r="P146" s="468"/>
      <c r="Q146" s="468"/>
      <c r="R146" s="468"/>
      <c r="S146" s="444"/>
      <c r="T146" s="443"/>
      <c r="U146" s="443"/>
      <c r="V146" s="443"/>
      <c r="W146" s="469"/>
      <c r="X146" s="469"/>
      <c r="Y146" s="469"/>
      <c r="Z146" s="469"/>
      <c r="AA146" s="469"/>
      <c r="AB146" s="469"/>
      <c r="AC146" s="469"/>
      <c r="AD146" s="469"/>
      <c r="AE146" s="443"/>
      <c r="AF146" s="443"/>
      <c r="AG146" s="443"/>
    </row>
    <row r="147" spans="1:33" x14ac:dyDescent="0.2">
      <c r="A147" s="439" t="s">
        <v>134</v>
      </c>
      <c r="B147" s="440" t="s">
        <v>648</v>
      </c>
      <c r="C147" s="443"/>
      <c r="D147" s="442"/>
      <c r="E147" s="442"/>
      <c r="F147" s="520"/>
      <c r="G147" s="520"/>
      <c r="H147" s="520"/>
      <c r="I147" s="520"/>
      <c r="J147" s="520"/>
      <c r="K147" s="520"/>
      <c r="L147" s="468"/>
      <c r="M147" s="468"/>
      <c r="N147" s="468"/>
      <c r="O147" s="468"/>
      <c r="P147" s="468"/>
      <c r="Q147" s="468"/>
      <c r="R147" s="468"/>
      <c r="S147" s="468"/>
      <c r="T147" s="444"/>
      <c r="U147" s="443"/>
      <c r="V147" s="443"/>
      <c r="W147" s="469"/>
      <c r="X147" s="469"/>
      <c r="Y147" s="469"/>
      <c r="Z147" s="469"/>
      <c r="AA147" s="469"/>
      <c r="AB147" s="469"/>
      <c r="AC147" s="469"/>
      <c r="AD147" s="469"/>
      <c r="AE147" s="443"/>
      <c r="AF147" s="443"/>
      <c r="AG147" s="443"/>
    </row>
    <row r="148" spans="1:33" x14ac:dyDescent="0.2">
      <c r="A148" s="439" t="s">
        <v>134</v>
      </c>
      <c r="B148" s="440" t="s">
        <v>649</v>
      </c>
      <c r="C148" s="443"/>
      <c r="D148" s="442"/>
      <c r="E148" s="442"/>
      <c r="F148" s="520"/>
      <c r="G148" s="520"/>
      <c r="H148" s="520"/>
      <c r="I148" s="520"/>
      <c r="J148" s="520"/>
      <c r="K148" s="520"/>
      <c r="L148" s="468"/>
      <c r="M148" s="468"/>
      <c r="N148" s="468"/>
      <c r="O148" s="468"/>
      <c r="P148" s="468"/>
      <c r="Q148" s="468"/>
      <c r="R148" s="468"/>
      <c r="S148" s="468"/>
      <c r="T148" s="468"/>
      <c r="U148" s="444"/>
      <c r="V148" s="443"/>
      <c r="W148" s="469"/>
      <c r="X148" s="469"/>
      <c r="Y148" s="469"/>
      <c r="Z148" s="469"/>
      <c r="AA148" s="469"/>
      <c r="AB148" s="469"/>
      <c r="AC148" s="469"/>
      <c r="AD148" s="469"/>
      <c r="AE148" s="443"/>
      <c r="AF148" s="443"/>
      <c r="AG148" s="443"/>
    </row>
    <row r="149" spans="1:33" x14ac:dyDescent="0.2">
      <c r="A149" s="439" t="s">
        <v>134</v>
      </c>
      <c r="B149" s="440" t="s">
        <v>650</v>
      </c>
      <c r="C149" s="443"/>
      <c r="D149" s="442"/>
      <c r="E149" s="442"/>
      <c r="F149" s="520"/>
      <c r="G149" s="520"/>
      <c r="H149" s="520"/>
      <c r="I149" s="520"/>
      <c r="J149" s="520"/>
      <c r="K149" s="520"/>
      <c r="L149" s="468"/>
      <c r="M149" s="468"/>
      <c r="N149" s="468"/>
      <c r="O149" s="468"/>
      <c r="P149" s="468"/>
      <c r="Q149" s="468"/>
      <c r="R149" s="468"/>
      <c r="S149" s="468"/>
      <c r="T149" s="468"/>
      <c r="U149" s="468"/>
      <c r="V149" s="444"/>
      <c r="W149" s="469"/>
      <c r="X149" s="469"/>
      <c r="Y149" s="469"/>
      <c r="Z149" s="469"/>
      <c r="AA149" s="469"/>
      <c r="AB149" s="469"/>
      <c r="AC149" s="469"/>
      <c r="AD149" s="469"/>
      <c r="AE149" s="443"/>
      <c r="AF149" s="443"/>
      <c r="AG149" s="443"/>
    </row>
    <row r="150" spans="1:33" x14ac:dyDescent="0.2">
      <c r="A150" s="439" t="s">
        <v>134</v>
      </c>
      <c r="B150" s="440" t="s">
        <v>651</v>
      </c>
      <c r="C150" s="443"/>
      <c r="D150" s="442"/>
      <c r="E150" s="442"/>
      <c r="F150" s="520"/>
      <c r="G150" s="520"/>
      <c r="H150" s="520"/>
      <c r="I150" s="520"/>
      <c r="J150" s="520"/>
      <c r="K150" s="520"/>
      <c r="L150" s="468"/>
      <c r="M150" s="468"/>
      <c r="N150" s="468"/>
      <c r="O150" s="468"/>
      <c r="P150" s="468"/>
      <c r="Q150" s="468"/>
      <c r="R150" s="468"/>
      <c r="S150" s="468"/>
      <c r="T150" s="468"/>
      <c r="U150" s="468"/>
      <c r="V150" s="468"/>
      <c r="W150" s="444"/>
      <c r="X150" s="469"/>
      <c r="Y150" s="469"/>
      <c r="Z150" s="469"/>
      <c r="AA150" s="469"/>
      <c r="AB150" s="469"/>
      <c r="AC150" s="469"/>
      <c r="AD150" s="469"/>
      <c r="AE150" s="443"/>
      <c r="AF150" s="443"/>
      <c r="AG150" s="443"/>
    </row>
    <row r="151" spans="1:33" x14ac:dyDescent="0.2">
      <c r="A151" s="439" t="s">
        <v>134</v>
      </c>
      <c r="B151" s="440" t="s">
        <v>652</v>
      </c>
      <c r="C151" s="443"/>
      <c r="D151" s="442"/>
      <c r="E151" s="442"/>
      <c r="F151" s="520"/>
      <c r="G151" s="520"/>
      <c r="H151" s="520"/>
      <c r="I151" s="520"/>
      <c r="J151" s="520"/>
      <c r="K151" s="520"/>
      <c r="L151" s="468"/>
      <c r="M151" s="468"/>
      <c r="N151" s="468"/>
      <c r="O151" s="468"/>
      <c r="P151" s="468"/>
      <c r="Q151" s="468"/>
      <c r="R151" s="468"/>
      <c r="S151" s="468"/>
      <c r="T151" s="468"/>
      <c r="U151" s="468"/>
      <c r="V151" s="468"/>
      <c r="W151" s="468"/>
      <c r="X151" s="444"/>
      <c r="Y151" s="469"/>
      <c r="Z151" s="469"/>
      <c r="AA151" s="469"/>
      <c r="AB151" s="469"/>
      <c r="AC151" s="469"/>
      <c r="AD151" s="469"/>
      <c r="AE151" s="443"/>
      <c r="AF151" s="443"/>
      <c r="AG151" s="443"/>
    </row>
    <row r="152" spans="1:33" x14ac:dyDescent="0.2">
      <c r="A152" s="439" t="s">
        <v>134</v>
      </c>
      <c r="B152" s="440" t="s">
        <v>656</v>
      </c>
      <c r="C152" s="443"/>
      <c r="D152" s="442"/>
      <c r="E152" s="442"/>
      <c r="F152" s="520"/>
      <c r="G152" s="520"/>
      <c r="H152" s="520"/>
      <c r="I152" s="520"/>
      <c r="J152" s="520"/>
      <c r="K152" s="520"/>
      <c r="L152" s="468"/>
      <c r="M152" s="468"/>
      <c r="N152" s="468"/>
      <c r="O152" s="468"/>
      <c r="P152" s="468"/>
      <c r="Q152" s="468"/>
      <c r="R152" s="468"/>
      <c r="S152" s="468"/>
      <c r="T152" s="468"/>
      <c r="U152" s="468"/>
      <c r="V152" s="468"/>
      <c r="W152" s="468"/>
      <c r="X152" s="468"/>
      <c r="Y152" s="444"/>
      <c r="Z152" s="469"/>
      <c r="AA152" s="469"/>
      <c r="AB152" s="469"/>
      <c r="AC152" s="469"/>
      <c r="AD152" s="469"/>
      <c r="AE152" s="443"/>
      <c r="AF152" s="443"/>
      <c r="AG152" s="443"/>
    </row>
    <row r="153" spans="1:33" x14ac:dyDescent="0.2">
      <c r="A153" s="439" t="s">
        <v>134</v>
      </c>
      <c r="B153" s="440" t="s">
        <v>657</v>
      </c>
      <c r="C153" s="443"/>
      <c r="D153" s="442"/>
      <c r="E153" s="442"/>
      <c r="F153" s="520"/>
      <c r="G153" s="520"/>
      <c r="H153" s="520"/>
      <c r="I153" s="520"/>
      <c r="J153" s="520"/>
      <c r="K153" s="520"/>
      <c r="L153" s="468"/>
      <c r="M153" s="468"/>
      <c r="N153" s="468"/>
      <c r="O153" s="468"/>
      <c r="P153" s="468"/>
      <c r="Q153" s="468"/>
      <c r="R153" s="468"/>
      <c r="S153" s="468"/>
      <c r="T153" s="468"/>
      <c r="U153" s="468"/>
      <c r="V153" s="468"/>
      <c r="W153" s="468"/>
      <c r="X153" s="468"/>
      <c r="Y153" s="468"/>
      <c r="Z153" s="444"/>
      <c r="AA153" s="469"/>
      <c r="AB153" s="469"/>
      <c r="AC153" s="469"/>
      <c r="AD153" s="469"/>
      <c r="AE153" s="443"/>
      <c r="AF153" s="443"/>
      <c r="AG153" s="443"/>
    </row>
    <row r="154" spans="1:33" x14ac:dyDescent="0.2">
      <c r="A154" s="439" t="s">
        <v>134</v>
      </c>
      <c r="B154" s="440" t="s">
        <v>658</v>
      </c>
      <c r="C154" s="443"/>
      <c r="D154" s="442"/>
      <c r="E154" s="442"/>
      <c r="F154" s="520"/>
      <c r="G154" s="520"/>
      <c r="H154" s="520"/>
      <c r="I154" s="520"/>
      <c r="J154" s="520"/>
      <c r="K154" s="520"/>
      <c r="L154" s="468"/>
      <c r="M154" s="468"/>
      <c r="N154" s="468"/>
      <c r="O154" s="468"/>
      <c r="P154" s="468"/>
      <c r="Q154" s="468"/>
      <c r="R154" s="468"/>
      <c r="S154" s="468"/>
      <c r="T154" s="468"/>
      <c r="U154" s="468"/>
      <c r="V154" s="468"/>
      <c r="W154" s="468"/>
      <c r="X154" s="468"/>
      <c r="Y154" s="468"/>
      <c r="Z154" s="468"/>
      <c r="AA154" s="444"/>
      <c r="AB154" s="469"/>
      <c r="AC154" s="469"/>
      <c r="AD154" s="469"/>
      <c r="AE154" s="443"/>
      <c r="AF154" s="443"/>
      <c r="AG154" s="443"/>
    </row>
    <row r="155" spans="1:33" x14ac:dyDescent="0.2">
      <c r="A155" s="439" t="s">
        <v>134</v>
      </c>
      <c r="B155" s="440" t="s">
        <v>659</v>
      </c>
      <c r="C155" s="443"/>
      <c r="D155" s="442"/>
      <c r="E155" s="442"/>
      <c r="F155" s="520"/>
      <c r="G155" s="520"/>
      <c r="H155" s="520"/>
      <c r="I155" s="520"/>
      <c r="J155" s="520"/>
      <c r="K155" s="520"/>
      <c r="L155" s="468"/>
      <c r="M155" s="468"/>
      <c r="N155" s="468"/>
      <c r="O155" s="468"/>
      <c r="P155" s="468"/>
      <c r="Q155" s="468"/>
      <c r="R155" s="468"/>
      <c r="S155" s="468"/>
      <c r="T155" s="468"/>
      <c r="U155" s="468"/>
      <c r="V155" s="468"/>
      <c r="W155" s="468"/>
      <c r="X155" s="468"/>
      <c r="Y155" s="468"/>
      <c r="Z155" s="468"/>
      <c r="AA155" s="468"/>
      <c r="AB155" s="444"/>
      <c r="AC155" s="469"/>
      <c r="AD155" s="469"/>
      <c r="AE155" s="443"/>
      <c r="AF155" s="443"/>
      <c r="AG155" s="443"/>
    </row>
    <row r="156" spans="1:33" x14ac:dyDescent="0.2">
      <c r="A156" s="439" t="s">
        <v>134</v>
      </c>
      <c r="B156" s="440" t="s">
        <v>660</v>
      </c>
      <c r="C156" s="443"/>
      <c r="D156" s="442"/>
      <c r="E156" s="442"/>
      <c r="F156" s="520"/>
      <c r="G156" s="520"/>
      <c r="H156" s="520"/>
      <c r="I156" s="520"/>
      <c r="J156" s="520"/>
      <c r="K156" s="520"/>
      <c r="L156" s="468"/>
      <c r="M156" s="468"/>
      <c r="N156" s="468"/>
      <c r="O156" s="468"/>
      <c r="P156" s="468"/>
      <c r="Q156" s="468"/>
      <c r="R156" s="468"/>
      <c r="S156" s="468"/>
      <c r="T156" s="468"/>
      <c r="U156" s="468"/>
      <c r="V156" s="468"/>
      <c r="W156" s="468"/>
      <c r="X156" s="468"/>
      <c r="Y156" s="468"/>
      <c r="Z156" s="468"/>
      <c r="AA156" s="468"/>
      <c r="AB156" s="468"/>
      <c r="AC156" s="444"/>
      <c r="AD156" s="469"/>
      <c r="AE156" s="443"/>
      <c r="AF156" s="443"/>
      <c r="AG156" s="443"/>
    </row>
    <row r="157" spans="1:33" x14ac:dyDescent="0.2">
      <c r="A157" s="439" t="s">
        <v>134</v>
      </c>
      <c r="B157" s="440" t="s">
        <v>661</v>
      </c>
      <c r="C157" s="443"/>
      <c r="D157" s="442"/>
      <c r="E157" s="442"/>
      <c r="F157" s="520"/>
      <c r="G157" s="520"/>
      <c r="H157" s="520"/>
      <c r="I157" s="520"/>
      <c r="J157" s="520"/>
      <c r="K157" s="520"/>
      <c r="L157" s="468"/>
      <c r="M157" s="468"/>
      <c r="N157" s="468"/>
      <c r="O157" s="468"/>
      <c r="P157" s="468"/>
      <c r="Q157" s="468"/>
      <c r="R157" s="468"/>
      <c r="S157" s="468"/>
      <c r="T157" s="468"/>
      <c r="U157" s="468"/>
      <c r="V157" s="468"/>
      <c r="W157" s="468"/>
      <c r="X157" s="468"/>
      <c r="Y157" s="468"/>
      <c r="Z157" s="468"/>
      <c r="AA157" s="468"/>
      <c r="AB157" s="468"/>
      <c r="AC157" s="468"/>
      <c r="AD157" s="444"/>
      <c r="AE157" s="443"/>
      <c r="AF157" s="443"/>
      <c r="AG157" s="443"/>
    </row>
    <row r="158" spans="1:33" x14ac:dyDescent="0.2">
      <c r="A158" s="445"/>
      <c r="B158" s="446" t="s">
        <v>176</v>
      </c>
      <c r="C158" s="447"/>
      <c r="D158" s="447"/>
      <c r="E158" s="447"/>
      <c r="F158" s="447"/>
      <c r="G158" s="447"/>
      <c r="H158" s="447"/>
      <c r="I158" s="447"/>
      <c r="J158" s="447"/>
      <c r="K158" s="447"/>
      <c r="L158" s="447"/>
      <c r="M158" s="447"/>
      <c r="N158" s="447"/>
      <c r="O158" s="447"/>
      <c r="P158" s="447"/>
      <c r="Q158" s="447"/>
      <c r="R158" s="447"/>
      <c r="S158" s="447"/>
      <c r="T158" s="447"/>
      <c r="U158" s="447"/>
      <c r="V158" s="447"/>
      <c r="W158" s="447"/>
      <c r="X158" s="447"/>
      <c r="Y158" s="447"/>
      <c r="Z158" s="447"/>
      <c r="AA158" s="447"/>
      <c r="AB158" s="447"/>
      <c r="AC158" s="447"/>
      <c r="AD158" s="447"/>
      <c r="AE158" s="447"/>
      <c r="AF158" s="447"/>
      <c r="AG158" s="447"/>
    </row>
    <row r="159" spans="1:33" x14ac:dyDescent="0.2">
      <c r="B159" s="434" t="s">
        <v>666</v>
      </c>
      <c r="F159" s="467" t="s">
        <v>69</v>
      </c>
      <c r="G159" s="467"/>
      <c r="H159" s="467"/>
      <c r="I159" s="467"/>
      <c r="J159" s="467"/>
      <c r="K159" s="467"/>
    </row>
    <row r="160" spans="1:33" ht="25.5" x14ac:dyDescent="0.25">
      <c r="A160" s="435"/>
      <c r="B160" s="436" t="s">
        <v>595</v>
      </c>
      <c r="C160" s="949" t="s">
        <v>683</v>
      </c>
      <c r="D160" s="949" t="s">
        <v>677</v>
      </c>
      <c r="E160" s="949" t="s">
        <v>634</v>
      </c>
      <c r="F160" s="951" t="s">
        <v>635</v>
      </c>
      <c r="G160" s="952"/>
      <c r="H160" s="952"/>
      <c r="I160" s="952"/>
      <c r="J160" s="952"/>
      <c r="K160" s="952"/>
      <c r="L160" s="952"/>
      <c r="M160" s="952"/>
      <c r="N160" s="952"/>
      <c r="O160" s="952"/>
      <c r="P160" s="952"/>
      <c r="Q160" s="952"/>
      <c r="R160" s="952"/>
      <c r="S160" s="952"/>
      <c r="T160" s="952"/>
      <c r="U160" s="952"/>
      <c r="V160" s="952"/>
      <c r="W160" s="952"/>
      <c r="X160" s="952"/>
      <c r="Y160" s="952"/>
      <c r="Z160" s="952"/>
      <c r="AA160" s="952"/>
      <c r="AB160" s="952"/>
      <c r="AC160" s="952"/>
      <c r="AD160" s="953"/>
      <c r="AE160" s="466" t="s">
        <v>636</v>
      </c>
      <c r="AF160" s="466" t="s">
        <v>637</v>
      </c>
      <c r="AG160" s="466" t="s">
        <v>638</v>
      </c>
    </row>
    <row r="161" spans="1:33" x14ac:dyDescent="0.2">
      <c r="A161" s="435"/>
      <c r="B161" s="436"/>
      <c r="C161" s="950"/>
      <c r="D161" s="950"/>
      <c r="E161" s="950"/>
      <c r="F161" s="515" t="s">
        <v>678</v>
      </c>
      <c r="G161" s="515" t="s">
        <v>679</v>
      </c>
      <c r="H161" s="515" t="s">
        <v>680</v>
      </c>
      <c r="I161" s="515" t="s">
        <v>681</v>
      </c>
      <c r="J161" s="515" t="s">
        <v>682</v>
      </c>
      <c r="K161" s="515" t="s">
        <v>639</v>
      </c>
      <c r="L161" s="438" t="s">
        <v>640</v>
      </c>
      <c r="M161" s="438" t="s">
        <v>641</v>
      </c>
      <c r="N161" s="438" t="s">
        <v>642</v>
      </c>
      <c r="O161" s="438" t="s">
        <v>643</v>
      </c>
      <c r="P161" s="438" t="s">
        <v>644</v>
      </c>
      <c r="Q161" s="438" t="s">
        <v>645</v>
      </c>
      <c r="R161" s="438" t="s">
        <v>646</v>
      </c>
      <c r="S161" s="438" t="s">
        <v>647</v>
      </c>
      <c r="T161" s="438" t="s">
        <v>648</v>
      </c>
      <c r="U161" s="438" t="s">
        <v>649</v>
      </c>
      <c r="V161" s="438" t="s">
        <v>650</v>
      </c>
      <c r="W161" s="438" t="s">
        <v>651</v>
      </c>
      <c r="X161" s="438" t="s">
        <v>652</v>
      </c>
      <c r="Y161" s="438" t="s">
        <v>73</v>
      </c>
      <c r="Z161" s="438" t="s">
        <v>83</v>
      </c>
      <c r="AA161" s="438" t="s">
        <v>84</v>
      </c>
      <c r="AB161" s="438" t="s">
        <v>85</v>
      </c>
      <c r="AC161" s="438" t="s">
        <v>86</v>
      </c>
      <c r="AD161" s="438" t="s">
        <v>87</v>
      </c>
      <c r="AE161" s="466"/>
      <c r="AF161" s="466"/>
      <c r="AG161" s="466"/>
    </row>
    <row r="162" spans="1:33" x14ac:dyDescent="0.2">
      <c r="A162" s="439" t="s">
        <v>653</v>
      </c>
      <c r="B162" s="440">
        <v>2005</v>
      </c>
      <c r="C162" s="441"/>
      <c r="D162" s="442"/>
      <c r="E162" s="442"/>
      <c r="F162" s="516"/>
      <c r="G162" s="516"/>
      <c r="H162" s="516"/>
      <c r="I162" s="516"/>
      <c r="J162" s="516"/>
      <c r="K162" s="518"/>
      <c r="L162" s="469"/>
      <c r="M162" s="469"/>
      <c r="N162" s="469"/>
      <c r="O162" s="469"/>
      <c r="P162" s="469"/>
      <c r="Q162" s="469"/>
      <c r="R162" s="469"/>
      <c r="S162" s="469"/>
      <c r="T162" s="469"/>
      <c r="U162" s="469"/>
      <c r="V162" s="469"/>
      <c r="W162" s="469"/>
      <c r="X162" s="469"/>
      <c r="Y162" s="469"/>
      <c r="Z162" s="469"/>
      <c r="AA162" s="469"/>
      <c r="AB162" s="469"/>
      <c r="AC162" s="469"/>
      <c r="AD162" s="469"/>
      <c r="AE162" s="443"/>
      <c r="AF162" s="443"/>
      <c r="AG162" s="443"/>
    </row>
    <row r="163" spans="1:33" x14ac:dyDescent="0.2">
      <c r="A163" s="439" t="s">
        <v>134</v>
      </c>
      <c r="B163" s="517" t="s">
        <v>678</v>
      </c>
      <c r="C163" s="441"/>
      <c r="D163" s="442"/>
      <c r="E163" s="442"/>
      <c r="F163" s="519"/>
      <c r="G163" s="518"/>
      <c r="H163" s="518"/>
      <c r="I163" s="518"/>
      <c r="J163" s="518"/>
      <c r="K163" s="518"/>
      <c r="L163" s="469"/>
      <c r="M163" s="469"/>
      <c r="N163" s="469"/>
      <c r="O163" s="469"/>
      <c r="P163" s="469"/>
      <c r="Q163" s="469"/>
      <c r="R163" s="469"/>
      <c r="S163" s="469"/>
      <c r="T163" s="469"/>
      <c r="U163" s="469"/>
      <c r="V163" s="469"/>
      <c r="W163" s="469"/>
      <c r="X163" s="469"/>
      <c r="Y163" s="469"/>
      <c r="Z163" s="469"/>
      <c r="AA163" s="469"/>
      <c r="AB163" s="469"/>
      <c r="AC163" s="469"/>
      <c r="AD163" s="469"/>
      <c r="AE163" s="443"/>
      <c r="AF163" s="443"/>
      <c r="AG163" s="443"/>
    </row>
    <row r="164" spans="1:33" x14ac:dyDescent="0.2">
      <c r="A164" s="439" t="s">
        <v>134</v>
      </c>
      <c r="B164" s="517" t="s">
        <v>679</v>
      </c>
      <c r="C164" s="441"/>
      <c r="D164" s="442"/>
      <c r="E164" s="442"/>
      <c r="F164" s="520"/>
      <c r="G164" s="519"/>
      <c r="H164" s="518"/>
      <c r="I164" s="518"/>
      <c r="J164" s="518"/>
      <c r="K164" s="518"/>
      <c r="L164" s="469"/>
      <c r="M164" s="469"/>
      <c r="N164" s="469"/>
      <c r="O164" s="469"/>
      <c r="P164" s="469"/>
      <c r="Q164" s="469"/>
      <c r="R164" s="469"/>
      <c r="S164" s="469"/>
      <c r="T164" s="469"/>
      <c r="U164" s="469"/>
      <c r="V164" s="469"/>
      <c r="W164" s="469"/>
      <c r="X164" s="469"/>
      <c r="Y164" s="469"/>
      <c r="Z164" s="469"/>
      <c r="AA164" s="469"/>
      <c r="AB164" s="469"/>
      <c r="AC164" s="469"/>
      <c r="AD164" s="469"/>
      <c r="AE164" s="443"/>
      <c r="AF164" s="443"/>
      <c r="AG164" s="443"/>
    </row>
    <row r="165" spans="1:33" x14ac:dyDescent="0.2">
      <c r="A165" s="439" t="s">
        <v>134</v>
      </c>
      <c r="B165" s="517" t="s">
        <v>680</v>
      </c>
      <c r="C165" s="441"/>
      <c r="D165" s="442"/>
      <c r="E165" s="442"/>
      <c r="F165" s="520"/>
      <c r="G165" s="520"/>
      <c r="H165" s="519"/>
      <c r="I165" s="518"/>
      <c r="J165" s="518"/>
      <c r="K165" s="518"/>
      <c r="L165" s="469"/>
      <c r="M165" s="469"/>
      <c r="N165" s="469"/>
      <c r="O165" s="469"/>
      <c r="P165" s="469"/>
      <c r="Q165" s="469"/>
      <c r="R165" s="469"/>
      <c r="S165" s="469"/>
      <c r="T165" s="469"/>
      <c r="U165" s="469"/>
      <c r="V165" s="469"/>
      <c r="W165" s="469"/>
      <c r="X165" s="469"/>
      <c r="Y165" s="469"/>
      <c r="Z165" s="469"/>
      <c r="AA165" s="469"/>
      <c r="AB165" s="469"/>
      <c r="AC165" s="469"/>
      <c r="AD165" s="469"/>
      <c r="AE165" s="443"/>
      <c r="AF165" s="443"/>
      <c r="AG165" s="443"/>
    </row>
    <row r="166" spans="1:33" x14ac:dyDescent="0.2">
      <c r="A166" s="439" t="s">
        <v>134</v>
      </c>
      <c r="B166" s="517" t="s">
        <v>681</v>
      </c>
      <c r="C166" s="441"/>
      <c r="D166" s="442"/>
      <c r="E166" s="442"/>
      <c r="F166" s="520"/>
      <c r="G166" s="520"/>
      <c r="H166" s="520"/>
      <c r="I166" s="519"/>
      <c r="J166" s="518"/>
      <c r="K166" s="518"/>
      <c r="L166" s="469"/>
      <c r="M166" s="469"/>
      <c r="N166" s="469"/>
      <c r="O166" s="469"/>
      <c r="P166" s="469"/>
      <c r="Q166" s="469"/>
      <c r="R166" s="469"/>
      <c r="S166" s="469"/>
      <c r="T166" s="469"/>
      <c r="U166" s="469"/>
      <c r="V166" s="469"/>
      <c r="W166" s="469"/>
      <c r="X166" s="469"/>
      <c r="Y166" s="469"/>
      <c r="Z166" s="469"/>
      <c r="AA166" s="469"/>
      <c r="AB166" s="469"/>
      <c r="AC166" s="469"/>
      <c r="AD166" s="469"/>
      <c r="AE166" s="443"/>
      <c r="AF166" s="443"/>
      <c r="AG166" s="443"/>
    </row>
    <row r="167" spans="1:33" x14ac:dyDescent="0.2">
      <c r="A167" s="439" t="s">
        <v>134</v>
      </c>
      <c r="B167" s="517" t="s">
        <v>682</v>
      </c>
      <c r="C167" s="441"/>
      <c r="D167" s="442"/>
      <c r="E167" s="442"/>
      <c r="F167" s="520"/>
      <c r="G167" s="520"/>
      <c r="H167" s="520"/>
      <c r="I167" s="520"/>
      <c r="J167" s="519"/>
      <c r="K167" s="518"/>
      <c r="L167" s="469"/>
      <c r="M167" s="469"/>
      <c r="N167" s="469"/>
      <c r="O167" s="469"/>
      <c r="P167" s="469"/>
      <c r="Q167" s="469"/>
      <c r="R167" s="469"/>
      <c r="S167" s="469"/>
      <c r="T167" s="469"/>
      <c r="U167" s="469"/>
      <c r="V167" s="469"/>
      <c r="W167" s="469"/>
      <c r="X167" s="469"/>
      <c r="Y167" s="469"/>
      <c r="Z167" s="469"/>
      <c r="AA167" s="469"/>
      <c r="AB167" s="469"/>
      <c r="AC167" s="469"/>
      <c r="AD167" s="469"/>
      <c r="AE167" s="443"/>
      <c r="AF167" s="443"/>
      <c r="AG167" s="443"/>
    </row>
    <row r="168" spans="1:33" x14ac:dyDescent="0.2">
      <c r="A168" s="439" t="s">
        <v>134</v>
      </c>
      <c r="B168" s="440" t="s">
        <v>639</v>
      </c>
      <c r="C168" s="439"/>
      <c r="D168" s="442"/>
      <c r="E168" s="442"/>
      <c r="F168" s="520"/>
      <c r="G168" s="520"/>
      <c r="H168" s="520"/>
      <c r="I168" s="520"/>
      <c r="J168" s="520"/>
      <c r="K168" s="519"/>
      <c r="L168" s="469"/>
      <c r="M168" s="469"/>
      <c r="N168" s="469"/>
      <c r="O168" s="469"/>
      <c r="P168" s="469"/>
      <c r="Q168" s="469"/>
      <c r="R168" s="469"/>
      <c r="S168" s="469"/>
      <c r="T168" s="469"/>
      <c r="U168" s="469"/>
      <c r="V168" s="469"/>
      <c r="W168" s="469"/>
      <c r="X168" s="469"/>
      <c r="Y168" s="469"/>
      <c r="Z168" s="469"/>
      <c r="AA168" s="469"/>
      <c r="AB168" s="469"/>
      <c r="AC168" s="469"/>
      <c r="AD168" s="469"/>
      <c r="AE168" s="443"/>
      <c r="AF168" s="443"/>
      <c r="AG168" s="443"/>
    </row>
    <row r="169" spans="1:33" x14ac:dyDescent="0.2">
      <c r="A169" s="439" t="s">
        <v>134</v>
      </c>
      <c r="B169" s="440" t="s">
        <v>640</v>
      </c>
      <c r="C169" s="439"/>
      <c r="D169" s="442"/>
      <c r="E169" s="442"/>
      <c r="F169" s="520"/>
      <c r="G169" s="520"/>
      <c r="H169" s="520"/>
      <c r="I169" s="520"/>
      <c r="J169" s="520"/>
      <c r="K169" s="520"/>
      <c r="L169" s="444"/>
      <c r="M169" s="469"/>
      <c r="N169" s="469"/>
      <c r="O169" s="469"/>
      <c r="P169" s="469"/>
      <c r="Q169" s="469"/>
      <c r="R169" s="469"/>
      <c r="S169" s="469"/>
      <c r="T169" s="469"/>
      <c r="U169" s="469"/>
      <c r="V169" s="469"/>
      <c r="W169" s="469"/>
      <c r="X169" s="469"/>
      <c r="Y169" s="469"/>
      <c r="Z169" s="469"/>
      <c r="AA169" s="469"/>
      <c r="AB169" s="469"/>
      <c r="AC169" s="469"/>
      <c r="AD169" s="469"/>
      <c r="AE169" s="443"/>
      <c r="AF169" s="443"/>
      <c r="AG169" s="443"/>
    </row>
    <row r="170" spans="1:33" x14ac:dyDescent="0.2">
      <c r="A170" s="439" t="s">
        <v>134</v>
      </c>
      <c r="B170" s="440" t="s">
        <v>641</v>
      </c>
      <c r="C170" s="439"/>
      <c r="D170" s="442"/>
      <c r="E170" s="442"/>
      <c r="F170" s="520"/>
      <c r="G170" s="520"/>
      <c r="H170" s="520"/>
      <c r="I170" s="520"/>
      <c r="J170" s="520"/>
      <c r="K170" s="520"/>
      <c r="L170" s="468"/>
      <c r="M170" s="444"/>
      <c r="N170" s="469"/>
      <c r="O170" s="469"/>
      <c r="P170" s="469"/>
      <c r="Q170" s="469"/>
      <c r="R170" s="469"/>
      <c r="S170" s="469"/>
      <c r="T170" s="469"/>
      <c r="U170" s="469"/>
      <c r="V170" s="469"/>
      <c r="W170" s="469"/>
      <c r="X170" s="469"/>
      <c r="Y170" s="469"/>
      <c r="Z170" s="469"/>
      <c r="AA170" s="469"/>
      <c r="AB170" s="469"/>
      <c r="AC170" s="469"/>
      <c r="AD170" s="469"/>
      <c r="AE170" s="443"/>
      <c r="AF170" s="443"/>
      <c r="AG170" s="443"/>
    </row>
    <row r="171" spans="1:33" x14ac:dyDescent="0.2">
      <c r="A171" s="439" t="s">
        <v>134</v>
      </c>
      <c r="B171" s="440" t="s">
        <v>654</v>
      </c>
      <c r="C171" s="439"/>
      <c r="D171" s="442"/>
      <c r="E171" s="442"/>
      <c r="F171" s="520"/>
      <c r="G171" s="520"/>
      <c r="H171" s="520"/>
      <c r="I171" s="520"/>
      <c r="J171" s="520"/>
      <c r="K171" s="520"/>
      <c r="L171" s="468"/>
      <c r="M171" s="468"/>
      <c r="N171" s="444"/>
      <c r="O171" s="469"/>
      <c r="P171" s="469"/>
      <c r="Q171" s="469"/>
      <c r="R171" s="469"/>
      <c r="S171" s="469"/>
      <c r="T171" s="469"/>
      <c r="U171" s="469"/>
      <c r="V171" s="469"/>
      <c r="W171" s="469"/>
      <c r="X171" s="469"/>
      <c r="Y171" s="469"/>
      <c r="Z171" s="469"/>
      <c r="AA171" s="469"/>
      <c r="AB171" s="469"/>
      <c r="AC171" s="469"/>
      <c r="AD171" s="469"/>
      <c r="AE171" s="443"/>
      <c r="AF171" s="443"/>
      <c r="AG171" s="443"/>
    </row>
    <row r="172" spans="1:33" x14ac:dyDescent="0.2">
      <c r="A172" s="439" t="s">
        <v>134</v>
      </c>
      <c r="B172" s="440" t="s">
        <v>643</v>
      </c>
      <c r="C172" s="439"/>
      <c r="D172" s="442"/>
      <c r="E172" s="442"/>
      <c r="F172" s="520"/>
      <c r="G172" s="520"/>
      <c r="H172" s="520"/>
      <c r="I172" s="520"/>
      <c r="J172" s="520"/>
      <c r="K172" s="520"/>
      <c r="L172" s="468"/>
      <c r="M172" s="468"/>
      <c r="N172" s="468"/>
      <c r="O172" s="444"/>
      <c r="P172" s="469"/>
      <c r="Q172" s="469"/>
      <c r="R172" s="469"/>
      <c r="S172" s="469"/>
      <c r="T172" s="469"/>
      <c r="U172" s="469"/>
      <c r="V172" s="469"/>
      <c r="W172" s="469"/>
      <c r="X172" s="469"/>
      <c r="Y172" s="469"/>
      <c r="Z172" s="469"/>
      <c r="AA172" s="469"/>
      <c r="AB172" s="469"/>
      <c r="AC172" s="469"/>
      <c r="AD172" s="469"/>
      <c r="AE172" s="443"/>
      <c r="AF172" s="443"/>
      <c r="AG172" s="443"/>
    </row>
    <row r="173" spans="1:33" x14ac:dyDescent="0.2">
      <c r="A173" s="439" t="s">
        <v>134</v>
      </c>
      <c r="B173" s="440" t="s">
        <v>644</v>
      </c>
      <c r="C173" s="439"/>
      <c r="D173" s="442"/>
      <c r="E173" s="442"/>
      <c r="F173" s="520"/>
      <c r="G173" s="520"/>
      <c r="H173" s="520"/>
      <c r="I173" s="520"/>
      <c r="J173" s="520"/>
      <c r="K173" s="520"/>
      <c r="L173" s="468"/>
      <c r="M173" s="468"/>
      <c r="N173" s="468"/>
      <c r="O173" s="468"/>
      <c r="P173" s="444"/>
      <c r="Q173" s="469"/>
      <c r="R173" s="469"/>
      <c r="S173" s="469"/>
      <c r="T173" s="469"/>
      <c r="U173" s="469"/>
      <c r="V173" s="469"/>
      <c r="W173" s="469"/>
      <c r="X173" s="469"/>
      <c r="Y173" s="469"/>
      <c r="Z173" s="469"/>
      <c r="AA173" s="469"/>
      <c r="AB173" s="469"/>
      <c r="AC173" s="469"/>
      <c r="AD173" s="469"/>
      <c r="AE173" s="443"/>
      <c r="AF173" s="443"/>
      <c r="AG173" s="443"/>
    </row>
    <row r="174" spans="1:33" x14ac:dyDescent="0.2">
      <c r="A174" s="439" t="s">
        <v>134</v>
      </c>
      <c r="B174" s="440" t="s">
        <v>655</v>
      </c>
      <c r="C174" s="443"/>
      <c r="D174" s="442"/>
      <c r="E174" s="442"/>
      <c r="F174" s="520"/>
      <c r="G174" s="520"/>
      <c r="H174" s="520"/>
      <c r="I174" s="520"/>
      <c r="J174" s="520"/>
      <c r="K174" s="520"/>
      <c r="L174" s="468"/>
      <c r="M174" s="468"/>
      <c r="N174" s="468"/>
      <c r="O174" s="468"/>
      <c r="P174" s="468"/>
      <c r="Q174" s="444"/>
      <c r="R174" s="469"/>
      <c r="S174" s="469"/>
      <c r="T174" s="469"/>
      <c r="U174" s="469"/>
      <c r="V174" s="469"/>
      <c r="W174" s="469"/>
      <c r="X174" s="469"/>
      <c r="Y174" s="469"/>
      <c r="Z174" s="469"/>
      <c r="AA174" s="469"/>
      <c r="AB174" s="469"/>
      <c r="AC174" s="469"/>
      <c r="AD174" s="469"/>
      <c r="AE174" s="443"/>
      <c r="AF174" s="443"/>
      <c r="AG174" s="443"/>
    </row>
    <row r="175" spans="1:33" x14ac:dyDescent="0.2">
      <c r="A175" s="439" t="s">
        <v>134</v>
      </c>
      <c r="B175" s="440" t="s">
        <v>646</v>
      </c>
      <c r="C175" s="443"/>
      <c r="D175" s="442"/>
      <c r="E175" s="442"/>
      <c r="F175" s="520"/>
      <c r="G175" s="520"/>
      <c r="H175" s="520"/>
      <c r="I175" s="520"/>
      <c r="J175" s="520"/>
      <c r="K175" s="520"/>
      <c r="L175" s="468"/>
      <c r="M175" s="468"/>
      <c r="N175" s="468"/>
      <c r="O175" s="468"/>
      <c r="P175" s="468"/>
      <c r="Q175" s="468"/>
      <c r="R175" s="444"/>
      <c r="T175" s="443"/>
      <c r="U175" s="443"/>
      <c r="V175" s="443"/>
      <c r="W175" s="469"/>
      <c r="X175" s="469"/>
      <c r="Y175" s="469"/>
      <c r="Z175" s="469"/>
      <c r="AA175" s="469"/>
      <c r="AB175" s="469"/>
      <c r="AC175" s="469"/>
      <c r="AD175" s="469"/>
      <c r="AE175" s="443"/>
      <c r="AF175" s="443"/>
      <c r="AG175" s="443"/>
    </row>
    <row r="176" spans="1:33" x14ac:dyDescent="0.2">
      <c r="A176" s="439" t="s">
        <v>134</v>
      </c>
      <c r="B176" s="440" t="s">
        <v>647</v>
      </c>
      <c r="C176" s="443"/>
      <c r="D176" s="442"/>
      <c r="E176" s="442"/>
      <c r="F176" s="520"/>
      <c r="G176" s="520"/>
      <c r="H176" s="520"/>
      <c r="I176" s="520"/>
      <c r="J176" s="520"/>
      <c r="K176" s="520"/>
      <c r="L176" s="468"/>
      <c r="M176" s="468"/>
      <c r="N176" s="468"/>
      <c r="O176" s="468"/>
      <c r="P176" s="468"/>
      <c r="Q176" s="468"/>
      <c r="R176" s="468"/>
      <c r="S176" s="444"/>
      <c r="T176" s="443"/>
      <c r="U176" s="443"/>
      <c r="V176" s="443"/>
      <c r="W176" s="469"/>
      <c r="X176" s="469"/>
      <c r="Y176" s="469"/>
      <c r="Z176" s="469"/>
      <c r="AA176" s="469"/>
      <c r="AB176" s="469"/>
      <c r="AC176" s="469"/>
      <c r="AD176" s="469"/>
      <c r="AE176" s="443"/>
      <c r="AF176" s="443"/>
      <c r="AG176" s="443"/>
    </row>
    <row r="177" spans="1:33" x14ac:dyDescent="0.2">
      <c r="A177" s="439" t="s">
        <v>134</v>
      </c>
      <c r="B177" s="440" t="s">
        <v>648</v>
      </c>
      <c r="C177" s="443"/>
      <c r="D177" s="442"/>
      <c r="E177" s="442"/>
      <c r="F177" s="520"/>
      <c r="G177" s="520"/>
      <c r="H177" s="520"/>
      <c r="I177" s="520"/>
      <c r="J177" s="520"/>
      <c r="K177" s="520"/>
      <c r="L177" s="468"/>
      <c r="M177" s="468"/>
      <c r="N177" s="468"/>
      <c r="O177" s="468"/>
      <c r="P177" s="468"/>
      <c r="Q177" s="468"/>
      <c r="R177" s="468"/>
      <c r="S177" s="468"/>
      <c r="T177" s="444"/>
      <c r="U177" s="443"/>
      <c r="V177" s="443"/>
      <c r="W177" s="469"/>
      <c r="X177" s="469"/>
      <c r="Y177" s="469"/>
      <c r="Z177" s="469"/>
      <c r="AA177" s="469"/>
      <c r="AB177" s="469"/>
      <c r="AC177" s="469"/>
      <c r="AD177" s="469"/>
      <c r="AE177" s="443"/>
      <c r="AF177" s="443"/>
      <c r="AG177" s="443"/>
    </row>
    <row r="178" spans="1:33" x14ac:dyDescent="0.2">
      <c r="A178" s="439" t="s">
        <v>134</v>
      </c>
      <c r="B178" s="440" t="s">
        <v>649</v>
      </c>
      <c r="C178" s="443"/>
      <c r="D178" s="442"/>
      <c r="E178" s="442"/>
      <c r="F178" s="520"/>
      <c r="G178" s="520"/>
      <c r="H178" s="520"/>
      <c r="I178" s="520"/>
      <c r="J178" s="520"/>
      <c r="K178" s="520"/>
      <c r="L178" s="468"/>
      <c r="M178" s="468"/>
      <c r="N178" s="468"/>
      <c r="O178" s="468"/>
      <c r="P178" s="468"/>
      <c r="Q178" s="468"/>
      <c r="R178" s="468"/>
      <c r="S178" s="468"/>
      <c r="T178" s="468"/>
      <c r="U178" s="444"/>
      <c r="V178" s="443"/>
      <c r="W178" s="469"/>
      <c r="X178" s="469"/>
      <c r="Y178" s="469"/>
      <c r="Z178" s="469"/>
      <c r="AA178" s="469"/>
      <c r="AB178" s="469"/>
      <c r="AC178" s="469"/>
      <c r="AD178" s="469"/>
      <c r="AE178" s="443"/>
      <c r="AF178" s="443"/>
      <c r="AG178" s="443"/>
    </row>
    <row r="179" spans="1:33" x14ac:dyDescent="0.2">
      <c r="A179" s="439" t="s">
        <v>134</v>
      </c>
      <c r="B179" s="440" t="s">
        <v>650</v>
      </c>
      <c r="C179" s="443"/>
      <c r="D179" s="442"/>
      <c r="E179" s="442"/>
      <c r="F179" s="520"/>
      <c r="G179" s="520"/>
      <c r="H179" s="520"/>
      <c r="I179" s="520"/>
      <c r="J179" s="520"/>
      <c r="K179" s="520"/>
      <c r="L179" s="468"/>
      <c r="M179" s="468"/>
      <c r="N179" s="468"/>
      <c r="O179" s="468"/>
      <c r="P179" s="468"/>
      <c r="Q179" s="468"/>
      <c r="R179" s="468"/>
      <c r="S179" s="468"/>
      <c r="T179" s="468"/>
      <c r="U179" s="468"/>
      <c r="V179" s="444"/>
      <c r="W179" s="469"/>
      <c r="X179" s="469"/>
      <c r="Y179" s="469"/>
      <c r="Z179" s="469"/>
      <c r="AA179" s="469"/>
      <c r="AB179" s="469"/>
      <c r="AC179" s="469"/>
      <c r="AD179" s="469"/>
      <c r="AE179" s="443"/>
      <c r="AF179" s="443"/>
      <c r="AG179" s="443"/>
    </row>
    <row r="180" spans="1:33" x14ac:dyDescent="0.2">
      <c r="A180" s="439" t="s">
        <v>134</v>
      </c>
      <c r="B180" s="440" t="s">
        <v>651</v>
      </c>
      <c r="C180" s="443"/>
      <c r="D180" s="442"/>
      <c r="E180" s="442"/>
      <c r="F180" s="520"/>
      <c r="G180" s="520"/>
      <c r="H180" s="520"/>
      <c r="I180" s="520"/>
      <c r="J180" s="520"/>
      <c r="K180" s="520"/>
      <c r="L180" s="468"/>
      <c r="M180" s="468"/>
      <c r="N180" s="468"/>
      <c r="O180" s="468"/>
      <c r="P180" s="468"/>
      <c r="Q180" s="468"/>
      <c r="R180" s="468"/>
      <c r="S180" s="468"/>
      <c r="T180" s="468"/>
      <c r="U180" s="468"/>
      <c r="V180" s="468"/>
      <c r="W180" s="444"/>
      <c r="X180" s="469"/>
      <c r="Y180" s="469"/>
      <c r="Z180" s="469"/>
      <c r="AA180" s="469"/>
      <c r="AB180" s="469"/>
      <c r="AC180" s="469"/>
      <c r="AD180" s="469"/>
      <c r="AE180" s="443"/>
      <c r="AF180" s="443"/>
      <c r="AG180" s="443"/>
    </row>
    <row r="181" spans="1:33" x14ac:dyDescent="0.2">
      <c r="A181" s="439" t="s">
        <v>134</v>
      </c>
      <c r="B181" s="440" t="s">
        <v>652</v>
      </c>
      <c r="C181" s="443"/>
      <c r="D181" s="442"/>
      <c r="E181" s="442"/>
      <c r="F181" s="520"/>
      <c r="G181" s="520"/>
      <c r="H181" s="520"/>
      <c r="I181" s="520"/>
      <c r="J181" s="520"/>
      <c r="K181" s="520"/>
      <c r="L181" s="468"/>
      <c r="M181" s="468"/>
      <c r="N181" s="468"/>
      <c r="O181" s="468"/>
      <c r="P181" s="468"/>
      <c r="Q181" s="468"/>
      <c r="R181" s="468"/>
      <c r="S181" s="468"/>
      <c r="T181" s="468"/>
      <c r="U181" s="468"/>
      <c r="V181" s="468"/>
      <c r="W181" s="468"/>
      <c r="X181" s="444"/>
      <c r="Y181" s="469"/>
      <c r="Z181" s="469"/>
      <c r="AA181" s="469"/>
      <c r="AB181" s="469"/>
      <c r="AC181" s="469"/>
      <c r="AD181" s="469"/>
      <c r="AE181" s="443"/>
      <c r="AF181" s="443"/>
      <c r="AG181" s="443"/>
    </row>
    <row r="182" spans="1:33" x14ac:dyDescent="0.2">
      <c r="A182" s="439" t="s">
        <v>134</v>
      </c>
      <c r="B182" s="440" t="s">
        <v>656</v>
      </c>
      <c r="C182" s="443"/>
      <c r="D182" s="442"/>
      <c r="E182" s="442"/>
      <c r="F182" s="520"/>
      <c r="G182" s="520"/>
      <c r="H182" s="520"/>
      <c r="I182" s="520"/>
      <c r="J182" s="520"/>
      <c r="K182" s="520"/>
      <c r="L182" s="468"/>
      <c r="M182" s="468"/>
      <c r="N182" s="468"/>
      <c r="O182" s="468"/>
      <c r="P182" s="468"/>
      <c r="Q182" s="468"/>
      <c r="R182" s="468"/>
      <c r="S182" s="468"/>
      <c r="T182" s="468"/>
      <c r="U182" s="468"/>
      <c r="V182" s="468"/>
      <c r="W182" s="468"/>
      <c r="X182" s="468"/>
      <c r="Y182" s="444"/>
      <c r="Z182" s="469"/>
      <c r="AA182" s="469"/>
      <c r="AB182" s="469"/>
      <c r="AC182" s="469"/>
      <c r="AD182" s="469"/>
      <c r="AE182" s="443"/>
      <c r="AF182" s="443"/>
      <c r="AG182" s="443"/>
    </row>
    <row r="183" spans="1:33" x14ac:dyDescent="0.2">
      <c r="A183" s="439" t="s">
        <v>134</v>
      </c>
      <c r="B183" s="440" t="s">
        <v>657</v>
      </c>
      <c r="C183" s="443"/>
      <c r="D183" s="442"/>
      <c r="E183" s="442"/>
      <c r="F183" s="520"/>
      <c r="G183" s="520"/>
      <c r="H183" s="520"/>
      <c r="I183" s="520"/>
      <c r="J183" s="520"/>
      <c r="K183" s="520"/>
      <c r="L183" s="468"/>
      <c r="M183" s="468"/>
      <c r="N183" s="468"/>
      <c r="O183" s="468"/>
      <c r="P183" s="468"/>
      <c r="Q183" s="468"/>
      <c r="R183" s="468"/>
      <c r="S183" s="468"/>
      <c r="T183" s="468"/>
      <c r="U183" s="468"/>
      <c r="V183" s="468"/>
      <c r="W183" s="468"/>
      <c r="X183" s="468"/>
      <c r="Y183" s="468"/>
      <c r="Z183" s="444"/>
      <c r="AA183" s="469"/>
      <c r="AB183" s="469"/>
      <c r="AC183" s="469"/>
      <c r="AD183" s="469"/>
      <c r="AE183" s="443"/>
      <c r="AF183" s="443"/>
      <c r="AG183" s="443"/>
    </row>
    <row r="184" spans="1:33" x14ac:dyDescent="0.2">
      <c r="A184" s="439" t="s">
        <v>134</v>
      </c>
      <c r="B184" s="440" t="s">
        <v>658</v>
      </c>
      <c r="C184" s="443"/>
      <c r="D184" s="442"/>
      <c r="E184" s="442"/>
      <c r="F184" s="520"/>
      <c r="G184" s="520"/>
      <c r="H184" s="520"/>
      <c r="I184" s="520"/>
      <c r="J184" s="520"/>
      <c r="K184" s="520"/>
      <c r="L184" s="468"/>
      <c r="M184" s="468"/>
      <c r="N184" s="468"/>
      <c r="O184" s="468"/>
      <c r="P184" s="468"/>
      <c r="Q184" s="468"/>
      <c r="R184" s="468"/>
      <c r="S184" s="468"/>
      <c r="T184" s="468"/>
      <c r="U184" s="468"/>
      <c r="V184" s="468"/>
      <c r="W184" s="468"/>
      <c r="X184" s="468"/>
      <c r="Y184" s="468"/>
      <c r="Z184" s="468"/>
      <c r="AA184" s="444"/>
      <c r="AB184" s="469"/>
      <c r="AC184" s="469"/>
      <c r="AD184" s="469"/>
      <c r="AE184" s="443"/>
      <c r="AF184" s="443"/>
      <c r="AG184" s="443"/>
    </row>
    <row r="185" spans="1:33" x14ac:dyDescent="0.2">
      <c r="A185" s="439" t="s">
        <v>134</v>
      </c>
      <c r="B185" s="440" t="s">
        <v>659</v>
      </c>
      <c r="C185" s="443"/>
      <c r="D185" s="442"/>
      <c r="E185" s="442"/>
      <c r="F185" s="520"/>
      <c r="G185" s="520"/>
      <c r="H185" s="520"/>
      <c r="I185" s="520"/>
      <c r="J185" s="520"/>
      <c r="K185" s="520"/>
      <c r="L185" s="468"/>
      <c r="M185" s="468"/>
      <c r="N185" s="468"/>
      <c r="O185" s="468"/>
      <c r="P185" s="468"/>
      <c r="Q185" s="468"/>
      <c r="R185" s="468"/>
      <c r="S185" s="468"/>
      <c r="T185" s="468"/>
      <c r="U185" s="468"/>
      <c r="V185" s="468"/>
      <c r="W185" s="468"/>
      <c r="X185" s="468"/>
      <c r="Y185" s="468"/>
      <c r="Z185" s="468"/>
      <c r="AA185" s="468"/>
      <c r="AB185" s="444"/>
      <c r="AC185" s="469"/>
      <c r="AD185" s="469"/>
      <c r="AE185" s="443"/>
      <c r="AF185" s="443"/>
      <c r="AG185" s="443"/>
    </row>
    <row r="186" spans="1:33" x14ac:dyDescent="0.2">
      <c r="A186" s="439" t="s">
        <v>134</v>
      </c>
      <c r="B186" s="440" t="s">
        <v>660</v>
      </c>
      <c r="C186" s="443"/>
      <c r="D186" s="442"/>
      <c r="E186" s="442"/>
      <c r="F186" s="520"/>
      <c r="G186" s="520"/>
      <c r="H186" s="520"/>
      <c r="I186" s="520"/>
      <c r="J186" s="520"/>
      <c r="K186" s="520"/>
      <c r="L186" s="468"/>
      <c r="M186" s="468"/>
      <c r="N186" s="468"/>
      <c r="O186" s="468"/>
      <c r="P186" s="468"/>
      <c r="Q186" s="468"/>
      <c r="R186" s="468"/>
      <c r="S186" s="468"/>
      <c r="T186" s="468"/>
      <c r="U186" s="468"/>
      <c r="V186" s="468"/>
      <c r="W186" s="468"/>
      <c r="X186" s="468"/>
      <c r="Y186" s="468"/>
      <c r="Z186" s="468"/>
      <c r="AA186" s="468"/>
      <c r="AB186" s="468"/>
      <c r="AC186" s="444"/>
      <c r="AD186" s="469"/>
      <c r="AE186" s="443"/>
      <c r="AF186" s="443"/>
      <c r="AG186" s="443"/>
    </row>
    <row r="187" spans="1:33" x14ac:dyDescent="0.2">
      <c r="A187" s="439" t="s">
        <v>134</v>
      </c>
      <c r="B187" s="440" t="s">
        <v>661</v>
      </c>
      <c r="C187" s="443"/>
      <c r="D187" s="442"/>
      <c r="E187" s="442"/>
      <c r="F187" s="520"/>
      <c r="G187" s="520"/>
      <c r="H187" s="520"/>
      <c r="I187" s="520"/>
      <c r="J187" s="520"/>
      <c r="K187" s="520"/>
      <c r="L187" s="468"/>
      <c r="M187" s="468"/>
      <c r="N187" s="468"/>
      <c r="O187" s="468"/>
      <c r="P187" s="468"/>
      <c r="Q187" s="468"/>
      <c r="R187" s="468"/>
      <c r="S187" s="468"/>
      <c r="T187" s="468"/>
      <c r="U187" s="468"/>
      <c r="V187" s="468"/>
      <c r="W187" s="468"/>
      <c r="X187" s="468"/>
      <c r="Y187" s="468"/>
      <c r="Z187" s="468"/>
      <c r="AA187" s="468"/>
      <c r="AB187" s="468"/>
      <c r="AC187" s="468"/>
      <c r="AD187" s="444"/>
      <c r="AE187" s="443"/>
      <c r="AF187" s="443"/>
      <c r="AG187" s="443"/>
    </row>
    <row r="188" spans="1:33" x14ac:dyDescent="0.2">
      <c r="A188" s="445"/>
      <c r="B188" s="446" t="s">
        <v>176</v>
      </c>
      <c r="C188" s="447"/>
      <c r="D188" s="447"/>
      <c r="E188" s="447"/>
      <c r="F188" s="447"/>
      <c r="G188" s="447"/>
      <c r="H188" s="447"/>
      <c r="I188" s="447"/>
      <c r="J188" s="447"/>
      <c r="K188" s="447"/>
      <c r="L188" s="447"/>
      <c r="M188" s="447"/>
      <c r="N188" s="447"/>
      <c r="O188" s="447"/>
      <c r="P188" s="447"/>
      <c r="Q188" s="447"/>
      <c r="R188" s="447"/>
      <c r="S188" s="447"/>
      <c r="T188" s="447"/>
      <c r="U188" s="447"/>
      <c r="V188" s="447"/>
      <c r="W188" s="447"/>
      <c r="X188" s="447"/>
      <c r="Y188" s="447"/>
      <c r="Z188" s="447"/>
      <c r="AA188" s="447"/>
      <c r="AB188" s="447"/>
      <c r="AC188" s="447"/>
      <c r="AD188" s="447"/>
      <c r="AE188" s="447"/>
      <c r="AF188" s="447"/>
      <c r="AG188" s="447"/>
    </row>
    <row r="189" spans="1:33" x14ac:dyDescent="0.2">
      <c r="B189" s="434" t="s">
        <v>667</v>
      </c>
      <c r="F189" s="467" t="s">
        <v>69</v>
      </c>
      <c r="G189" s="467"/>
      <c r="H189" s="467"/>
      <c r="I189" s="467"/>
      <c r="J189" s="467"/>
      <c r="K189" s="467"/>
    </row>
    <row r="190" spans="1:33" ht="25.5" x14ac:dyDescent="0.25">
      <c r="A190" s="435"/>
      <c r="B190" s="436" t="s">
        <v>595</v>
      </c>
      <c r="C190" s="949" t="s">
        <v>683</v>
      </c>
      <c r="D190" s="949" t="s">
        <v>677</v>
      </c>
      <c r="E190" s="949" t="s">
        <v>634</v>
      </c>
      <c r="F190" s="951" t="s">
        <v>635</v>
      </c>
      <c r="G190" s="952"/>
      <c r="H190" s="952"/>
      <c r="I190" s="952"/>
      <c r="J190" s="952"/>
      <c r="K190" s="952"/>
      <c r="L190" s="952"/>
      <c r="M190" s="952"/>
      <c r="N190" s="952"/>
      <c r="O190" s="952"/>
      <c r="P190" s="952"/>
      <c r="Q190" s="952"/>
      <c r="R190" s="952"/>
      <c r="S190" s="952"/>
      <c r="T190" s="952"/>
      <c r="U190" s="952"/>
      <c r="V190" s="952"/>
      <c r="W190" s="952"/>
      <c r="X190" s="952"/>
      <c r="Y190" s="952"/>
      <c r="Z190" s="952"/>
      <c r="AA190" s="952"/>
      <c r="AB190" s="952"/>
      <c r="AC190" s="952"/>
      <c r="AD190" s="953"/>
      <c r="AE190" s="466" t="s">
        <v>636</v>
      </c>
      <c r="AF190" s="466" t="s">
        <v>637</v>
      </c>
      <c r="AG190" s="466" t="s">
        <v>638</v>
      </c>
    </row>
    <row r="191" spans="1:33" x14ac:dyDescent="0.2">
      <c r="A191" s="435"/>
      <c r="B191" s="436"/>
      <c r="C191" s="950"/>
      <c r="D191" s="950"/>
      <c r="E191" s="950"/>
      <c r="F191" s="515" t="s">
        <v>678</v>
      </c>
      <c r="G191" s="515" t="s">
        <v>679</v>
      </c>
      <c r="H191" s="515" t="s">
        <v>680</v>
      </c>
      <c r="I191" s="515" t="s">
        <v>681</v>
      </c>
      <c r="J191" s="515" t="s">
        <v>682</v>
      </c>
      <c r="K191" s="515" t="s">
        <v>639</v>
      </c>
      <c r="L191" s="438" t="s">
        <v>640</v>
      </c>
      <c r="M191" s="438" t="s">
        <v>641</v>
      </c>
      <c r="N191" s="438" t="s">
        <v>642</v>
      </c>
      <c r="O191" s="438" t="s">
        <v>643</v>
      </c>
      <c r="P191" s="438" t="s">
        <v>644</v>
      </c>
      <c r="Q191" s="438" t="s">
        <v>645</v>
      </c>
      <c r="R191" s="438" t="s">
        <v>646</v>
      </c>
      <c r="S191" s="438" t="s">
        <v>647</v>
      </c>
      <c r="T191" s="438" t="s">
        <v>648</v>
      </c>
      <c r="U191" s="438" t="s">
        <v>649</v>
      </c>
      <c r="V191" s="438" t="s">
        <v>650</v>
      </c>
      <c r="W191" s="438" t="s">
        <v>651</v>
      </c>
      <c r="X191" s="438" t="s">
        <v>652</v>
      </c>
      <c r="Y191" s="438" t="s">
        <v>73</v>
      </c>
      <c r="Z191" s="438" t="s">
        <v>83</v>
      </c>
      <c r="AA191" s="438" t="s">
        <v>84</v>
      </c>
      <c r="AB191" s="438" t="s">
        <v>85</v>
      </c>
      <c r="AC191" s="438" t="s">
        <v>86</v>
      </c>
      <c r="AD191" s="438" t="s">
        <v>87</v>
      </c>
      <c r="AE191" s="466"/>
      <c r="AF191" s="466"/>
      <c r="AG191" s="466"/>
    </row>
    <row r="192" spans="1:33" x14ac:dyDescent="0.2">
      <c r="A192" s="439" t="s">
        <v>653</v>
      </c>
      <c r="B192" s="440">
        <v>2005</v>
      </c>
      <c r="C192" s="441"/>
      <c r="D192" s="442"/>
      <c r="E192" s="442"/>
      <c r="F192" s="516"/>
      <c r="G192" s="516"/>
      <c r="H192" s="516"/>
      <c r="I192" s="516"/>
      <c r="J192" s="516"/>
      <c r="K192" s="518"/>
      <c r="L192" s="469"/>
      <c r="M192" s="469"/>
      <c r="N192" s="469"/>
      <c r="O192" s="469"/>
      <c r="P192" s="469"/>
      <c r="Q192" s="469"/>
      <c r="R192" s="469"/>
      <c r="S192" s="469"/>
      <c r="T192" s="469"/>
      <c r="U192" s="469"/>
      <c r="V192" s="469"/>
      <c r="W192" s="469"/>
      <c r="X192" s="469"/>
      <c r="Y192" s="469"/>
      <c r="Z192" s="469"/>
      <c r="AA192" s="469"/>
      <c r="AB192" s="469"/>
      <c r="AC192" s="469"/>
      <c r="AD192" s="469"/>
      <c r="AE192" s="443"/>
      <c r="AF192" s="443"/>
      <c r="AG192" s="443"/>
    </row>
    <row r="193" spans="1:33" x14ac:dyDescent="0.2">
      <c r="A193" s="439" t="s">
        <v>134</v>
      </c>
      <c r="B193" s="517" t="s">
        <v>678</v>
      </c>
      <c r="C193" s="441"/>
      <c r="D193" s="442"/>
      <c r="E193" s="442"/>
      <c r="F193" s="519"/>
      <c r="G193" s="518"/>
      <c r="H193" s="518"/>
      <c r="I193" s="518"/>
      <c r="J193" s="518"/>
      <c r="K193" s="518"/>
      <c r="L193" s="469"/>
      <c r="M193" s="469"/>
      <c r="N193" s="469"/>
      <c r="O193" s="469"/>
      <c r="P193" s="469"/>
      <c r="Q193" s="469"/>
      <c r="R193" s="469"/>
      <c r="S193" s="469"/>
      <c r="T193" s="469"/>
      <c r="U193" s="469"/>
      <c r="V193" s="469"/>
      <c r="W193" s="469"/>
      <c r="X193" s="469"/>
      <c r="Y193" s="469"/>
      <c r="Z193" s="469"/>
      <c r="AA193" s="469"/>
      <c r="AB193" s="469"/>
      <c r="AC193" s="469"/>
      <c r="AD193" s="469"/>
      <c r="AE193" s="443"/>
      <c r="AF193" s="443"/>
      <c r="AG193" s="443"/>
    </row>
    <row r="194" spans="1:33" x14ac:dyDescent="0.2">
      <c r="A194" s="439" t="s">
        <v>134</v>
      </c>
      <c r="B194" s="517" t="s">
        <v>679</v>
      </c>
      <c r="C194" s="441"/>
      <c r="D194" s="442"/>
      <c r="E194" s="442"/>
      <c r="F194" s="520"/>
      <c r="G194" s="519"/>
      <c r="H194" s="518"/>
      <c r="I194" s="518"/>
      <c r="J194" s="518"/>
      <c r="K194" s="518"/>
      <c r="L194" s="469"/>
      <c r="M194" s="469"/>
      <c r="N194" s="469"/>
      <c r="O194" s="469"/>
      <c r="P194" s="469"/>
      <c r="Q194" s="469"/>
      <c r="R194" s="469"/>
      <c r="S194" s="469"/>
      <c r="T194" s="469"/>
      <c r="U194" s="469"/>
      <c r="V194" s="469"/>
      <c r="W194" s="469"/>
      <c r="X194" s="469"/>
      <c r="Y194" s="469"/>
      <c r="Z194" s="469"/>
      <c r="AA194" s="469"/>
      <c r="AB194" s="469"/>
      <c r="AC194" s="469"/>
      <c r="AD194" s="469"/>
      <c r="AE194" s="443"/>
      <c r="AF194" s="443"/>
      <c r="AG194" s="443"/>
    </row>
    <row r="195" spans="1:33" x14ac:dyDescent="0.2">
      <c r="A195" s="439" t="s">
        <v>134</v>
      </c>
      <c r="B195" s="517" t="s">
        <v>680</v>
      </c>
      <c r="C195" s="441"/>
      <c r="D195" s="442"/>
      <c r="E195" s="442"/>
      <c r="F195" s="520"/>
      <c r="G195" s="520"/>
      <c r="H195" s="519"/>
      <c r="I195" s="518"/>
      <c r="J195" s="518"/>
      <c r="K195" s="518"/>
      <c r="L195" s="469"/>
      <c r="M195" s="469"/>
      <c r="N195" s="469"/>
      <c r="O195" s="469"/>
      <c r="P195" s="469"/>
      <c r="Q195" s="469"/>
      <c r="R195" s="469"/>
      <c r="S195" s="469"/>
      <c r="T195" s="469"/>
      <c r="U195" s="469"/>
      <c r="V195" s="469"/>
      <c r="W195" s="469"/>
      <c r="X195" s="469"/>
      <c r="Y195" s="469"/>
      <c r="Z195" s="469"/>
      <c r="AA195" s="469"/>
      <c r="AB195" s="469"/>
      <c r="AC195" s="469"/>
      <c r="AD195" s="469"/>
      <c r="AE195" s="443"/>
      <c r="AF195" s="443"/>
      <c r="AG195" s="443"/>
    </row>
    <row r="196" spans="1:33" x14ac:dyDescent="0.2">
      <c r="A196" s="439" t="s">
        <v>134</v>
      </c>
      <c r="B196" s="517" t="s">
        <v>681</v>
      </c>
      <c r="C196" s="441"/>
      <c r="D196" s="442"/>
      <c r="E196" s="442"/>
      <c r="F196" s="520"/>
      <c r="G196" s="520"/>
      <c r="H196" s="520"/>
      <c r="I196" s="519"/>
      <c r="J196" s="518"/>
      <c r="K196" s="518"/>
      <c r="L196" s="469"/>
      <c r="M196" s="469"/>
      <c r="N196" s="469"/>
      <c r="O196" s="469"/>
      <c r="P196" s="469"/>
      <c r="Q196" s="469"/>
      <c r="R196" s="469"/>
      <c r="S196" s="469"/>
      <c r="T196" s="469"/>
      <c r="U196" s="469"/>
      <c r="V196" s="469"/>
      <c r="W196" s="469"/>
      <c r="X196" s="469"/>
      <c r="Y196" s="469"/>
      <c r="Z196" s="469"/>
      <c r="AA196" s="469"/>
      <c r="AB196" s="469"/>
      <c r="AC196" s="469"/>
      <c r="AD196" s="469"/>
      <c r="AE196" s="443"/>
      <c r="AF196" s="443"/>
      <c r="AG196" s="443"/>
    </row>
    <row r="197" spans="1:33" x14ac:dyDescent="0.2">
      <c r="A197" s="439" t="s">
        <v>134</v>
      </c>
      <c r="B197" s="517" t="s">
        <v>682</v>
      </c>
      <c r="C197" s="441"/>
      <c r="D197" s="442"/>
      <c r="E197" s="442"/>
      <c r="F197" s="520"/>
      <c r="G197" s="520"/>
      <c r="H197" s="520"/>
      <c r="I197" s="520"/>
      <c r="J197" s="519"/>
      <c r="K197" s="518"/>
      <c r="L197" s="469"/>
      <c r="M197" s="469"/>
      <c r="N197" s="469"/>
      <c r="O197" s="469"/>
      <c r="P197" s="469"/>
      <c r="Q197" s="469"/>
      <c r="R197" s="469"/>
      <c r="S197" s="469"/>
      <c r="T197" s="469"/>
      <c r="U197" s="469"/>
      <c r="V197" s="469"/>
      <c r="W197" s="469"/>
      <c r="X197" s="469"/>
      <c r="Y197" s="469"/>
      <c r="Z197" s="469"/>
      <c r="AA197" s="469"/>
      <c r="AB197" s="469"/>
      <c r="AC197" s="469"/>
      <c r="AD197" s="469"/>
      <c r="AE197" s="443"/>
      <c r="AF197" s="443"/>
      <c r="AG197" s="443"/>
    </row>
    <row r="198" spans="1:33" x14ac:dyDescent="0.2">
      <c r="A198" s="439" t="s">
        <v>134</v>
      </c>
      <c r="B198" s="440" t="s">
        <v>639</v>
      </c>
      <c r="C198" s="439"/>
      <c r="D198" s="442"/>
      <c r="E198" s="442"/>
      <c r="F198" s="520"/>
      <c r="G198" s="520"/>
      <c r="H198" s="520"/>
      <c r="I198" s="520"/>
      <c r="J198" s="520"/>
      <c r="K198" s="519"/>
      <c r="L198" s="469"/>
      <c r="M198" s="469"/>
      <c r="N198" s="469"/>
      <c r="O198" s="469"/>
      <c r="P198" s="469"/>
      <c r="Q198" s="469"/>
      <c r="R198" s="469"/>
      <c r="S198" s="469"/>
      <c r="T198" s="469"/>
      <c r="U198" s="469"/>
      <c r="V198" s="469"/>
      <c r="W198" s="469"/>
      <c r="X198" s="469"/>
      <c r="Y198" s="469"/>
      <c r="Z198" s="469"/>
      <c r="AA198" s="469"/>
      <c r="AB198" s="469"/>
      <c r="AC198" s="469"/>
      <c r="AD198" s="469"/>
      <c r="AE198" s="443"/>
      <c r="AF198" s="443"/>
      <c r="AG198" s="443"/>
    </row>
    <row r="199" spans="1:33" x14ac:dyDescent="0.2">
      <c r="A199" s="439" t="s">
        <v>134</v>
      </c>
      <c r="B199" s="440" t="s">
        <v>640</v>
      </c>
      <c r="C199" s="439"/>
      <c r="D199" s="442"/>
      <c r="E199" s="442"/>
      <c r="F199" s="520"/>
      <c r="G199" s="520"/>
      <c r="H199" s="520"/>
      <c r="I199" s="520"/>
      <c r="J199" s="520"/>
      <c r="K199" s="520"/>
      <c r="L199" s="444"/>
      <c r="M199" s="469"/>
      <c r="N199" s="469"/>
      <c r="O199" s="469"/>
      <c r="P199" s="469"/>
      <c r="Q199" s="469"/>
      <c r="R199" s="469"/>
      <c r="S199" s="469"/>
      <c r="T199" s="469"/>
      <c r="U199" s="469"/>
      <c r="V199" s="469"/>
      <c r="W199" s="469"/>
      <c r="X199" s="469"/>
      <c r="Y199" s="469"/>
      <c r="Z199" s="469"/>
      <c r="AA199" s="469"/>
      <c r="AB199" s="469"/>
      <c r="AC199" s="469"/>
      <c r="AD199" s="469"/>
      <c r="AE199" s="443"/>
      <c r="AF199" s="443"/>
      <c r="AG199" s="443"/>
    </row>
    <row r="200" spans="1:33" x14ac:dyDescent="0.2">
      <c r="A200" s="439" t="s">
        <v>134</v>
      </c>
      <c r="B200" s="440" t="s">
        <v>641</v>
      </c>
      <c r="C200" s="439"/>
      <c r="D200" s="442"/>
      <c r="E200" s="442"/>
      <c r="F200" s="520"/>
      <c r="G200" s="520"/>
      <c r="H200" s="520"/>
      <c r="I200" s="520"/>
      <c r="J200" s="520"/>
      <c r="K200" s="520"/>
      <c r="L200" s="468"/>
      <c r="M200" s="444"/>
      <c r="N200" s="469"/>
      <c r="O200" s="469"/>
      <c r="P200" s="469"/>
      <c r="Q200" s="469"/>
      <c r="R200" s="469"/>
      <c r="S200" s="469"/>
      <c r="T200" s="469"/>
      <c r="U200" s="469"/>
      <c r="V200" s="469"/>
      <c r="W200" s="469"/>
      <c r="X200" s="469"/>
      <c r="Y200" s="469"/>
      <c r="Z200" s="469"/>
      <c r="AA200" s="469"/>
      <c r="AB200" s="469"/>
      <c r="AC200" s="469"/>
      <c r="AD200" s="469"/>
      <c r="AE200" s="443"/>
      <c r="AF200" s="443"/>
      <c r="AG200" s="443"/>
    </row>
    <row r="201" spans="1:33" x14ac:dyDescent="0.2">
      <c r="A201" s="439" t="s">
        <v>134</v>
      </c>
      <c r="B201" s="440" t="s">
        <v>654</v>
      </c>
      <c r="C201" s="439"/>
      <c r="D201" s="442"/>
      <c r="E201" s="442"/>
      <c r="F201" s="520"/>
      <c r="G201" s="520"/>
      <c r="H201" s="520"/>
      <c r="I201" s="520"/>
      <c r="J201" s="520"/>
      <c r="K201" s="520"/>
      <c r="L201" s="468"/>
      <c r="M201" s="468"/>
      <c r="N201" s="444"/>
      <c r="O201" s="469"/>
      <c r="P201" s="469"/>
      <c r="Q201" s="469"/>
      <c r="R201" s="469"/>
      <c r="S201" s="469"/>
      <c r="T201" s="469"/>
      <c r="U201" s="469"/>
      <c r="V201" s="469"/>
      <c r="W201" s="469"/>
      <c r="X201" s="469"/>
      <c r="Y201" s="469"/>
      <c r="Z201" s="469"/>
      <c r="AA201" s="469"/>
      <c r="AB201" s="469"/>
      <c r="AC201" s="469"/>
      <c r="AD201" s="469"/>
      <c r="AE201" s="443"/>
      <c r="AF201" s="443"/>
      <c r="AG201" s="443"/>
    </row>
    <row r="202" spans="1:33" x14ac:dyDescent="0.2">
      <c r="A202" s="439" t="s">
        <v>134</v>
      </c>
      <c r="B202" s="440" t="s">
        <v>643</v>
      </c>
      <c r="C202" s="439"/>
      <c r="D202" s="442"/>
      <c r="E202" s="442"/>
      <c r="F202" s="520"/>
      <c r="G202" s="520"/>
      <c r="H202" s="520"/>
      <c r="I202" s="520"/>
      <c r="J202" s="520"/>
      <c r="K202" s="520"/>
      <c r="L202" s="468"/>
      <c r="M202" s="468"/>
      <c r="N202" s="468"/>
      <c r="O202" s="444"/>
      <c r="P202" s="469"/>
      <c r="Q202" s="469"/>
      <c r="R202" s="469"/>
      <c r="S202" s="469"/>
      <c r="T202" s="469"/>
      <c r="U202" s="469"/>
      <c r="V202" s="469"/>
      <c r="W202" s="469"/>
      <c r="X202" s="469"/>
      <c r="Y202" s="469"/>
      <c r="Z202" s="469"/>
      <c r="AA202" s="469"/>
      <c r="AB202" s="469"/>
      <c r="AC202" s="469"/>
      <c r="AD202" s="469"/>
      <c r="AE202" s="443"/>
      <c r="AF202" s="443"/>
      <c r="AG202" s="443"/>
    </row>
    <row r="203" spans="1:33" x14ac:dyDescent="0.2">
      <c r="A203" s="439" t="s">
        <v>134</v>
      </c>
      <c r="B203" s="440" t="s">
        <v>644</v>
      </c>
      <c r="C203" s="439"/>
      <c r="D203" s="442"/>
      <c r="E203" s="442"/>
      <c r="F203" s="520"/>
      <c r="G203" s="520"/>
      <c r="H203" s="520"/>
      <c r="I203" s="520"/>
      <c r="J203" s="520"/>
      <c r="K203" s="520"/>
      <c r="L203" s="468"/>
      <c r="M203" s="468"/>
      <c r="N203" s="468"/>
      <c r="O203" s="468"/>
      <c r="P203" s="444"/>
      <c r="Q203" s="469"/>
      <c r="R203" s="469"/>
      <c r="S203" s="469"/>
      <c r="T203" s="469"/>
      <c r="U203" s="469"/>
      <c r="V203" s="469"/>
      <c r="W203" s="469"/>
      <c r="X203" s="469"/>
      <c r="Y203" s="469"/>
      <c r="Z203" s="469"/>
      <c r="AA203" s="469"/>
      <c r="AB203" s="469"/>
      <c r="AC203" s="469"/>
      <c r="AD203" s="469"/>
      <c r="AE203" s="443"/>
      <c r="AF203" s="443"/>
      <c r="AG203" s="443"/>
    </row>
    <row r="204" spans="1:33" x14ac:dyDescent="0.2">
      <c r="A204" s="439" t="s">
        <v>134</v>
      </c>
      <c r="B204" s="440" t="s">
        <v>655</v>
      </c>
      <c r="C204" s="443"/>
      <c r="D204" s="442"/>
      <c r="E204" s="442"/>
      <c r="F204" s="520"/>
      <c r="G204" s="520"/>
      <c r="H204" s="520"/>
      <c r="I204" s="520"/>
      <c r="J204" s="520"/>
      <c r="K204" s="520"/>
      <c r="L204" s="468"/>
      <c r="M204" s="468"/>
      <c r="N204" s="468"/>
      <c r="O204" s="468"/>
      <c r="P204" s="468"/>
      <c r="Q204" s="444"/>
      <c r="R204" s="469"/>
      <c r="S204" s="469"/>
      <c r="T204" s="469"/>
      <c r="U204" s="469"/>
      <c r="V204" s="469"/>
      <c r="W204" s="469"/>
      <c r="X204" s="469"/>
      <c r="Y204" s="469"/>
      <c r="Z204" s="469"/>
      <c r="AA204" s="469"/>
      <c r="AB204" s="469"/>
      <c r="AC204" s="469"/>
      <c r="AD204" s="469"/>
      <c r="AE204" s="443"/>
      <c r="AF204" s="443"/>
      <c r="AG204" s="443"/>
    </row>
    <row r="205" spans="1:33" x14ac:dyDescent="0.2">
      <c r="A205" s="439" t="s">
        <v>134</v>
      </c>
      <c r="B205" s="440" t="s">
        <v>646</v>
      </c>
      <c r="C205" s="443"/>
      <c r="D205" s="442"/>
      <c r="E205" s="442"/>
      <c r="F205" s="520"/>
      <c r="G205" s="520"/>
      <c r="H205" s="520"/>
      <c r="I205" s="520"/>
      <c r="J205" s="520"/>
      <c r="K205" s="520"/>
      <c r="L205" s="468"/>
      <c r="M205" s="468"/>
      <c r="N205" s="468"/>
      <c r="O205" s="468"/>
      <c r="P205" s="468"/>
      <c r="Q205" s="468"/>
      <c r="R205" s="444"/>
      <c r="T205" s="443"/>
      <c r="U205" s="443"/>
      <c r="V205" s="443"/>
      <c r="W205" s="469"/>
      <c r="X205" s="469"/>
      <c r="Y205" s="469"/>
      <c r="Z205" s="469"/>
      <c r="AA205" s="469"/>
      <c r="AB205" s="469"/>
      <c r="AC205" s="469"/>
      <c r="AD205" s="469"/>
      <c r="AE205" s="443"/>
      <c r="AF205" s="443"/>
      <c r="AG205" s="443"/>
    </row>
    <row r="206" spans="1:33" x14ac:dyDescent="0.2">
      <c r="A206" s="439" t="s">
        <v>134</v>
      </c>
      <c r="B206" s="440" t="s">
        <v>647</v>
      </c>
      <c r="C206" s="443"/>
      <c r="D206" s="442"/>
      <c r="E206" s="442"/>
      <c r="F206" s="520"/>
      <c r="G206" s="520"/>
      <c r="H206" s="520"/>
      <c r="I206" s="520"/>
      <c r="J206" s="520"/>
      <c r="K206" s="520"/>
      <c r="L206" s="468"/>
      <c r="M206" s="468"/>
      <c r="N206" s="468"/>
      <c r="O206" s="468"/>
      <c r="P206" s="468"/>
      <c r="Q206" s="468"/>
      <c r="R206" s="468"/>
      <c r="S206" s="444"/>
      <c r="T206" s="443"/>
      <c r="U206" s="443"/>
      <c r="V206" s="443"/>
      <c r="W206" s="469"/>
      <c r="X206" s="469"/>
      <c r="Y206" s="469"/>
      <c r="Z206" s="469"/>
      <c r="AA206" s="469"/>
      <c r="AB206" s="469"/>
      <c r="AC206" s="469"/>
      <c r="AD206" s="469"/>
      <c r="AE206" s="443"/>
      <c r="AF206" s="443"/>
      <c r="AG206" s="443"/>
    </row>
    <row r="207" spans="1:33" x14ac:dyDescent="0.2">
      <c r="A207" s="439" t="s">
        <v>134</v>
      </c>
      <c r="B207" s="440" t="s">
        <v>648</v>
      </c>
      <c r="C207" s="443"/>
      <c r="D207" s="442"/>
      <c r="E207" s="442"/>
      <c r="F207" s="520"/>
      <c r="G207" s="520"/>
      <c r="H207" s="520"/>
      <c r="I207" s="520"/>
      <c r="J207" s="520"/>
      <c r="K207" s="520"/>
      <c r="L207" s="468"/>
      <c r="M207" s="468"/>
      <c r="N207" s="468"/>
      <c r="O207" s="468"/>
      <c r="P207" s="468"/>
      <c r="Q207" s="468"/>
      <c r="R207" s="468"/>
      <c r="S207" s="468"/>
      <c r="T207" s="444"/>
      <c r="U207" s="443"/>
      <c r="V207" s="443"/>
      <c r="W207" s="469"/>
      <c r="X207" s="469"/>
      <c r="Y207" s="469"/>
      <c r="Z207" s="469"/>
      <c r="AA207" s="469"/>
      <c r="AB207" s="469"/>
      <c r="AC207" s="469"/>
      <c r="AD207" s="469"/>
      <c r="AE207" s="443"/>
      <c r="AF207" s="443"/>
      <c r="AG207" s="443"/>
    </row>
    <row r="208" spans="1:33" x14ac:dyDescent="0.2">
      <c r="A208" s="439" t="s">
        <v>134</v>
      </c>
      <c r="B208" s="440" t="s">
        <v>649</v>
      </c>
      <c r="C208" s="443"/>
      <c r="D208" s="442"/>
      <c r="E208" s="442"/>
      <c r="F208" s="520"/>
      <c r="G208" s="520"/>
      <c r="H208" s="520"/>
      <c r="I208" s="520"/>
      <c r="J208" s="520"/>
      <c r="K208" s="520"/>
      <c r="L208" s="468"/>
      <c r="M208" s="468"/>
      <c r="N208" s="468"/>
      <c r="O208" s="468"/>
      <c r="P208" s="468"/>
      <c r="Q208" s="468"/>
      <c r="R208" s="468"/>
      <c r="S208" s="468"/>
      <c r="T208" s="468"/>
      <c r="U208" s="444"/>
      <c r="V208" s="443"/>
      <c r="W208" s="469"/>
      <c r="X208" s="469"/>
      <c r="Y208" s="469"/>
      <c r="Z208" s="469"/>
      <c r="AA208" s="469"/>
      <c r="AB208" s="469"/>
      <c r="AC208" s="469"/>
      <c r="AD208" s="469"/>
      <c r="AE208" s="443"/>
      <c r="AF208" s="443"/>
      <c r="AG208" s="443"/>
    </row>
    <row r="209" spans="1:33" x14ac:dyDescent="0.2">
      <c r="A209" s="439" t="s">
        <v>134</v>
      </c>
      <c r="B209" s="440" t="s">
        <v>650</v>
      </c>
      <c r="C209" s="443"/>
      <c r="D209" s="442"/>
      <c r="E209" s="442"/>
      <c r="F209" s="520"/>
      <c r="G209" s="520"/>
      <c r="H209" s="520"/>
      <c r="I209" s="520"/>
      <c r="J209" s="520"/>
      <c r="K209" s="520"/>
      <c r="L209" s="468"/>
      <c r="M209" s="468"/>
      <c r="N209" s="468"/>
      <c r="O209" s="468"/>
      <c r="P209" s="468"/>
      <c r="Q209" s="468"/>
      <c r="R209" s="468"/>
      <c r="S209" s="468"/>
      <c r="T209" s="468"/>
      <c r="U209" s="468"/>
      <c r="V209" s="444"/>
      <c r="W209" s="469"/>
      <c r="X209" s="469"/>
      <c r="Y209" s="469"/>
      <c r="Z209" s="469"/>
      <c r="AA209" s="469"/>
      <c r="AB209" s="469"/>
      <c r="AC209" s="469"/>
      <c r="AD209" s="469"/>
      <c r="AE209" s="443"/>
      <c r="AF209" s="443"/>
      <c r="AG209" s="443"/>
    </row>
    <row r="210" spans="1:33" x14ac:dyDescent="0.2">
      <c r="A210" s="439" t="s">
        <v>134</v>
      </c>
      <c r="B210" s="440" t="s">
        <v>651</v>
      </c>
      <c r="C210" s="443"/>
      <c r="D210" s="442"/>
      <c r="E210" s="442"/>
      <c r="F210" s="520"/>
      <c r="G210" s="520"/>
      <c r="H210" s="520"/>
      <c r="I210" s="520"/>
      <c r="J210" s="520"/>
      <c r="K210" s="520"/>
      <c r="L210" s="468"/>
      <c r="M210" s="468"/>
      <c r="N210" s="468"/>
      <c r="O210" s="468"/>
      <c r="P210" s="468"/>
      <c r="Q210" s="468"/>
      <c r="R210" s="468"/>
      <c r="S210" s="468"/>
      <c r="T210" s="468"/>
      <c r="U210" s="468"/>
      <c r="V210" s="468"/>
      <c r="W210" s="444"/>
      <c r="X210" s="469"/>
      <c r="Y210" s="469"/>
      <c r="Z210" s="469"/>
      <c r="AA210" s="469"/>
      <c r="AB210" s="469"/>
      <c r="AC210" s="469"/>
      <c r="AD210" s="469"/>
      <c r="AE210" s="443"/>
      <c r="AF210" s="443"/>
      <c r="AG210" s="443"/>
    </row>
    <row r="211" spans="1:33" x14ac:dyDescent="0.2">
      <c r="A211" s="439" t="s">
        <v>134</v>
      </c>
      <c r="B211" s="440" t="s">
        <v>652</v>
      </c>
      <c r="C211" s="443"/>
      <c r="D211" s="442"/>
      <c r="E211" s="442"/>
      <c r="F211" s="520"/>
      <c r="G211" s="520"/>
      <c r="H211" s="520"/>
      <c r="I211" s="520"/>
      <c r="J211" s="520"/>
      <c r="K211" s="520"/>
      <c r="L211" s="468"/>
      <c r="M211" s="468"/>
      <c r="N211" s="468"/>
      <c r="O211" s="468"/>
      <c r="P211" s="468"/>
      <c r="Q211" s="468"/>
      <c r="R211" s="468"/>
      <c r="S211" s="468"/>
      <c r="T211" s="468"/>
      <c r="U211" s="468"/>
      <c r="V211" s="468"/>
      <c r="W211" s="468"/>
      <c r="X211" s="444"/>
      <c r="Y211" s="469"/>
      <c r="Z211" s="469"/>
      <c r="AA211" s="469"/>
      <c r="AB211" s="469"/>
      <c r="AC211" s="469"/>
      <c r="AD211" s="469"/>
      <c r="AE211" s="443"/>
      <c r="AF211" s="443"/>
      <c r="AG211" s="443"/>
    </row>
    <row r="212" spans="1:33" x14ac:dyDescent="0.2">
      <c r="A212" s="439" t="s">
        <v>134</v>
      </c>
      <c r="B212" s="440" t="s">
        <v>656</v>
      </c>
      <c r="C212" s="443"/>
      <c r="D212" s="442"/>
      <c r="E212" s="442"/>
      <c r="F212" s="520"/>
      <c r="G212" s="520"/>
      <c r="H212" s="520"/>
      <c r="I212" s="520"/>
      <c r="J212" s="520"/>
      <c r="K212" s="520"/>
      <c r="L212" s="468"/>
      <c r="M212" s="468"/>
      <c r="N212" s="468"/>
      <c r="O212" s="468"/>
      <c r="P212" s="468"/>
      <c r="Q212" s="468"/>
      <c r="R212" s="468"/>
      <c r="S212" s="468"/>
      <c r="T212" s="468"/>
      <c r="U212" s="468"/>
      <c r="V212" s="468"/>
      <c r="W212" s="468"/>
      <c r="X212" s="468"/>
      <c r="Y212" s="444"/>
      <c r="Z212" s="469"/>
      <c r="AA212" s="469"/>
      <c r="AB212" s="469"/>
      <c r="AC212" s="469"/>
      <c r="AD212" s="469"/>
      <c r="AE212" s="443"/>
      <c r="AF212" s="443"/>
      <c r="AG212" s="443"/>
    </row>
    <row r="213" spans="1:33" x14ac:dyDescent="0.2">
      <c r="A213" s="439" t="s">
        <v>134</v>
      </c>
      <c r="B213" s="440" t="s">
        <v>657</v>
      </c>
      <c r="C213" s="443"/>
      <c r="D213" s="442"/>
      <c r="E213" s="442"/>
      <c r="F213" s="520"/>
      <c r="G213" s="520"/>
      <c r="H213" s="520"/>
      <c r="I213" s="520"/>
      <c r="J213" s="520"/>
      <c r="K213" s="520"/>
      <c r="L213" s="468"/>
      <c r="M213" s="468"/>
      <c r="N213" s="468"/>
      <c r="O213" s="468"/>
      <c r="P213" s="468"/>
      <c r="Q213" s="468"/>
      <c r="R213" s="468"/>
      <c r="S213" s="468"/>
      <c r="T213" s="468"/>
      <c r="U213" s="468"/>
      <c r="V213" s="468"/>
      <c r="W213" s="468"/>
      <c r="X213" s="468"/>
      <c r="Y213" s="468"/>
      <c r="Z213" s="444"/>
      <c r="AA213" s="469"/>
      <c r="AB213" s="469"/>
      <c r="AC213" s="469"/>
      <c r="AD213" s="469"/>
      <c r="AE213" s="443"/>
      <c r="AF213" s="443"/>
      <c r="AG213" s="443"/>
    </row>
    <row r="214" spans="1:33" x14ac:dyDescent="0.2">
      <c r="A214" s="439" t="s">
        <v>134</v>
      </c>
      <c r="B214" s="440" t="s">
        <v>658</v>
      </c>
      <c r="C214" s="443"/>
      <c r="D214" s="442"/>
      <c r="E214" s="442"/>
      <c r="F214" s="520"/>
      <c r="G214" s="520"/>
      <c r="H214" s="520"/>
      <c r="I214" s="520"/>
      <c r="J214" s="520"/>
      <c r="K214" s="520"/>
      <c r="L214" s="468"/>
      <c r="M214" s="468"/>
      <c r="N214" s="468"/>
      <c r="O214" s="468"/>
      <c r="P214" s="468"/>
      <c r="Q214" s="468"/>
      <c r="R214" s="468"/>
      <c r="S214" s="468"/>
      <c r="T214" s="468"/>
      <c r="U214" s="468"/>
      <c r="V214" s="468"/>
      <c r="W214" s="468"/>
      <c r="X214" s="468"/>
      <c r="Y214" s="468"/>
      <c r="Z214" s="468"/>
      <c r="AA214" s="444"/>
      <c r="AB214" s="469"/>
      <c r="AC214" s="469"/>
      <c r="AD214" s="469"/>
      <c r="AE214" s="443"/>
      <c r="AF214" s="443"/>
      <c r="AG214" s="443"/>
    </row>
    <row r="215" spans="1:33" x14ac:dyDescent="0.2">
      <c r="A215" s="439" t="s">
        <v>134</v>
      </c>
      <c r="B215" s="440" t="s">
        <v>659</v>
      </c>
      <c r="C215" s="443"/>
      <c r="D215" s="442"/>
      <c r="E215" s="442"/>
      <c r="F215" s="520"/>
      <c r="G215" s="520"/>
      <c r="H215" s="520"/>
      <c r="I215" s="520"/>
      <c r="J215" s="520"/>
      <c r="K215" s="520"/>
      <c r="L215" s="468"/>
      <c r="M215" s="468"/>
      <c r="N215" s="468"/>
      <c r="O215" s="468"/>
      <c r="P215" s="468"/>
      <c r="Q215" s="468"/>
      <c r="R215" s="468"/>
      <c r="S215" s="468"/>
      <c r="T215" s="468"/>
      <c r="U215" s="468"/>
      <c r="V215" s="468"/>
      <c r="W215" s="468"/>
      <c r="X215" s="468"/>
      <c r="Y215" s="468"/>
      <c r="Z215" s="468"/>
      <c r="AA215" s="468"/>
      <c r="AB215" s="444"/>
      <c r="AC215" s="469"/>
      <c r="AD215" s="469"/>
      <c r="AE215" s="443"/>
      <c r="AF215" s="443"/>
      <c r="AG215" s="443"/>
    </row>
    <row r="216" spans="1:33" x14ac:dyDescent="0.2">
      <c r="A216" s="439" t="s">
        <v>134</v>
      </c>
      <c r="B216" s="440" t="s">
        <v>660</v>
      </c>
      <c r="C216" s="443"/>
      <c r="D216" s="442"/>
      <c r="E216" s="442"/>
      <c r="F216" s="520"/>
      <c r="G216" s="520"/>
      <c r="H216" s="520"/>
      <c r="I216" s="520"/>
      <c r="J216" s="520"/>
      <c r="K216" s="520"/>
      <c r="L216" s="468"/>
      <c r="M216" s="468"/>
      <c r="N216" s="468"/>
      <c r="O216" s="468"/>
      <c r="P216" s="468"/>
      <c r="Q216" s="468"/>
      <c r="R216" s="468"/>
      <c r="S216" s="468"/>
      <c r="T216" s="468"/>
      <c r="U216" s="468"/>
      <c r="V216" s="468"/>
      <c r="W216" s="468"/>
      <c r="X216" s="468"/>
      <c r="Y216" s="468"/>
      <c r="Z216" s="468"/>
      <c r="AA216" s="468"/>
      <c r="AB216" s="468"/>
      <c r="AC216" s="444"/>
      <c r="AD216" s="469"/>
      <c r="AE216" s="443"/>
      <c r="AF216" s="443"/>
      <c r="AG216" s="443"/>
    </row>
    <row r="217" spans="1:33" x14ac:dyDescent="0.2">
      <c r="A217" s="439" t="s">
        <v>134</v>
      </c>
      <c r="B217" s="440" t="s">
        <v>661</v>
      </c>
      <c r="C217" s="443"/>
      <c r="D217" s="442"/>
      <c r="E217" s="442"/>
      <c r="F217" s="520"/>
      <c r="G217" s="520"/>
      <c r="H217" s="520"/>
      <c r="I217" s="520"/>
      <c r="J217" s="520"/>
      <c r="K217" s="520"/>
      <c r="L217" s="468"/>
      <c r="M217" s="468"/>
      <c r="N217" s="468"/>
      <c r="O217" s="468"/>
      <c r="P217" s="468"/>
      <c r="Q217" s="468"/>
      <c r="R217" s="468"/>
      <c r="S217" s="468"/>
      <c r="T217" s="468"/>
      <c r="U217" s="468"/>
      <c r="V217" s="468"/>
      <c r="W217" s="468"/>
      <c r="X217" s="468"/>
      <c r="Y217" s="468"/>
      <c r="Z217" s="468"/>
      <c r="AA217" s="468"/>
      <c r="AB217" s="468"/>
      <c r="AC217" s="468"/>
      <c r="AD217" s="444"/>
      <c r="AE217" s="443"/>
      <c r="AF217" s="443"/>
      <c r="AG217" s="443"/>
    </row>
    <row r="218" spans="1:33" x14ac:dyDescent="0.2">
      <c r="A218" s="445"/>
      <c r="B218" s="446" t="s">
        <v>176</v>
      </c>
      <c r="C218" s="447"/>
      <c r="D218" s="447"/>
      <c r="E218" s="447"/>
      <c r="F218" s="447"/>
      <c r="G218" s="447"/>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row>
    <row r="219" spans="1:33" x14ac:dyDescent="0.2">
      <c r="B219" s="434" t="s">
        <v>668</v>
      </c>
      <c r="F219" s="467" t="s">
        <v>69</v>
      </c>
      <c r="G219" s="467"/>
      <c r="H219" s="467"/>
      <c r="I219" s="467"/>
      <c r="J219" s="467"/>
      <c r="K219" s="467"/>
    </row>
    <row r="220" spans="1:33" ht="25.5" x14ac:dyDescent="0.25">
      <c r="A220" s="435"/>
      <c r="B220" s="436" t="s">
        <v>595</v>
      </c>
      <c r="C220" s="949" t="s">
        <v>683</v>
      </c>
      <c r="D220" s="949" t="s">
        <v>677</v>
      </c>
      <c r="E220" s="949" t="s">
        <v>634</v>
      </c>
      <c r="F220" s="951" t="s">
        <v>635</v>
      </c>
      <c r="G220" s="952"/>
      <c r="H220" s="952"/>
      <c r="I220" s="952"/>
      <c r="J220" s="952"/>
      <c r="K220" s="952"/>
      <c r="L220" s="952"/>
      <c r="M220" s="952"/>
      <c r="N220" s="952"/>
      <c r="O220" s="952"/>
      <c r="P220" s="952"/>
      <c r="Q220" s="952"/>
      <c r="R220" s="952"/>
      <c r="S220" s="952"/>
      <c r="T220" s="952"/>
      <c r="U220" s="952"/>
      <c r="V220" s="952"/>
      <c r="W220" s="952"/>
      <c r="X220" s="952"/>
      <c r="Y220" s="952"/>
      <c r="Z220" s="952"/>
      <c r="AA220" s="952"/>
      <c r="AB220" s="952"/>
      <c r="AC220" s="952"/>
      <c r="AD220" s="953"/>
      <c r="AE220" s="466" t="s">
        <v>636</v>
      </c>
      <c r="AF220" s="466" t="s">
        <v>637</v>
      </c>
      <c r="AG220" s="466" t="s">
        <v>638</v>
      </c>
    </row>
    <row r="221" spans="1:33" x14ac:dyDescent="0.2">
      <c r="A221" s="435"/>
      <c r="B221" s="436"/>
      <c r="C221" s="950"/>
      <c r="D221" s="950"/>
      <c r="E221" s="950"/>
      <c r="F221" s="515" t="s">
        <v>678</v>
      </c>
      <c r="G221" s="515" t="s">
        <v>679</v>
      </c>
      <c r="H221" s="515" t="s">
        <v>680</v>
      </c>
      <c r="I221" s="515" t="s">
        <v>681</v>
      </c>
      <c r="J221" s="515" t="s">
        <v>682</v>
      </c>
      <c r="K221" s="515" t="s">
        <v>639</v>
      </c>
      <c r="L221" s="438" t="s">
        <v>640</v>
      </c>
      <c r="M221" s="438" t="s">
        <v>641</v>
      </c>
      <c r="N221" s="438" t="s">
        <v>642</v>
      </c>
      <c r="O221" s="438" t="s">
        <v>643</v>
      </c>
      <c r="P221" s="438" t="s">
        <v>644</v>
      </c>
      <c r="Q221" s="438" t="s">
        <v>645</v>
      </c>
      <c r="R221" s="438" t="s">
        <v>646</v>
      </c>
      <c r="S221" s="438" t="s">
        <v>647</v>
      </c>
      <c r="T221" s="438" t="s">
        <v>648</v>
      </c>
      <c r="U221" s="438" t="s">
        <v>649</v>
      </c>
      <c r="V221" s="438" t="s">
        <v>650</v>
      </c>
      <c r="W221" s="438" t="s">
        <v>651</v>
      </c>
      <c r="X221" s="438" t="s">
        <v>652</v>
      </c>
      <c r="Y221" s="438" t="s">
        <v>73</v>
      </c>
      <c r="Z221" s="438" t="s">
        <v>83</v>
      </c>
      <c r="AA221" s="438" t="s">
        <v>84</v>
      </c>
      <c r="AB221" s="438" t="s">
        <v>85</v>
      </c>
      <c r="AC221" s="438" t="s">
        <v>86</v>
      </c>
      <c r="AD221" s="438" t="s">
        <v>87</v>
      </c>
      <c r="AE221" s="466"/>
      <c r="AF221" s="466"/>
      <c r="AG221" s="466"/>
    </row>
    <row r="222" spans="1:33" x14ac:dyDescent="0.2">
      <c r="A222" s="439" t="s">
        <v>653</v>
      </c>
      <c r="B222" s="440">
        <v>2005</v>
      </c>
      <c r="C222" s="441"/>
      <c r="D222" s="442"/>
      <c r="E222" s="442"/>
      <c r="F222" s="516"/>
      <c r="G222" s="516"/>
      <c r="H222" s="516"/>
      <c r="I222" s="516"/>
      <c r="J222" s="516"/>
      <c r="K222" s="518"/>
      <c r="L222" s="469"/>
      <c r="M222" s="469"/>
      <c r="N222" s="469"/>
      <c r="O222" s="469"/>
      <c r="P222" s="469"/>
      <c r="Q222" s="469"/>
      <c r="R222" s="469"/>
      <c r="S222" s="469"/>
      <c r="T222" s="469"/>
      <c r="U222" s="469"/>
      <c r="V222" s="469"/>
      <c r="W222" s="469"/>
      <c r="X222" s="469"/>
      <c r="Y222" s="469"/>
      <c r="Z222" s="469"/>
      <c r="AA222" s="469"/>
      <c r="AB222" s="469"/>
      <c r="AC222" s="469"/>
      <c r="AD222" s="469"/>
      <c r="AE222" s="443"/>
      <c r="AF222" s="443"/>
      <c r="AG222" s="443"/>
    </row>
    <row r="223" spans="1:33" x14ac:dyDescent="0.2">
      <c r="A223" s="439" t="s">
        <v>134</v>
      </c>
      <c r="B223" s="517" t="s">
        <v>678</v>
      </c>
      <c r="C223" s="441"/>
      <c r="D223" s="442"/>
      <c r="E223" s="442"/>
      <c r="F223" s="519"/>
      <c r="G223" s="518"/>
      <c r="H223" s="518"/>
      <c r="I223" s="518"/>
      <c r="J223" s="518"/>
      <c r="K223" s="518"/>
      <c r="L223" s="469"/>
      <c r="M223" s="469"/>
      <c r="N223" s="469"/>
      <c r="O223" s="469"/>
      <c r="P223" s="469"/>
      <c r="Q223" s="469"/>
      <c r="R223" s="469"/>
      <c r="S223" s="469"/>
      <c r="T223" s="469"/>
      <c r="U223" s="469"/>
      <c r="V223" s="469"/>
      <c r="W223" s="469"/>
      <c r="X223" s="469"/>
      <c r="Y223" s="469"/>
      <c r="Z223" s="469"/>
      <c r="AA223" s="469"/>
      <c r="AB223" s="469"/>
      <c r="AC223" s="469"/>
      <c r="AD223" s="469"/>
      <c r="AE223" s="443"/>
      <c r="AF223" s="443"/>
      <c r="AG223" s="443"/>
    </row>
    <row r="224" spans="1:33" x14ac:dyDescent="0.2">
      <c r="A224" s="439" t="s">
        <v>134</v>
      </c>
      <c r="B224" s="517" t="s">
        <v>679</v>
      </c>
      <c r="C224" s="441"/>
      <c r="D224" s="442"/>
      <c r="E224" s="442"/>
      <c r="F224" s="520"/>
      <c r="G224" s="519"/>
      <c r="H224" s="518"/>
      <c r="I224" s="518"/>
      <c r="J224" s="518"/>
      <c r="K224" s="518"/>
      <c r="L224" s="469"/>
      <c r="M224" s="469"/>
      <c r="N224" s="469"/>
      <c r="O224" s="469"/>
      <c r="P224" s="469"/>
      <c r="Q224" s="469"/>
      <c r="R224" s="469"/>
      <c r="S224" s="469"/>
      <c r="T224" s="469"/>
      <c r="U224" s="469"/>
      <c r="V224" s="469"/>
      <c r="W224" s="469"/>
      <c r="X224" s="469"/>
      <c r="Y224" s="469"/>
      <c r="Z224" s="469"/>
      <c r="AA224" s="469"/>
      <c r="AB224" s="469"/>
      <c r="AC224" s="469"/>
      <c r="AD224" s="469"/>
      <c r="AE224" s="443"/>
      <c r="AF224" s="443"/>
      <c r="AG224" s="443"/>
    </row>
    <row r="225" spans="1:33" x14ac:dyDescent="0.2">
      <c r="A225" s="439" t="s">
        <v>134</v>
      </c>
      <c r="B225" s="517" t="s">
        <v>680</v>
      </c>
      <c r="C225" s="441"/>
      <c r="D225" s="442"/>
      <c r="E225" s="442"/>
      <c r="F225" s="520"/>
      <c r="G225" s="520"/>
      <c r="H225" s="519"/>
      <c r="I225" s="518"/>
      <c r="J225" s="518"/>
      <c r="K225" s="518"/>
      <c r="L225" s="469"/>
      <c r="M225" s="469"/>
      <c r="N225" s="469"/>
      <c r="O225" s="469"/>
      <c r="P225" s="469"/>
      <c r="Q225" s="469"/>
      <c r="R225" s="469"/>
      <c r="S225" s="469"/>
      <c r="T225" s="469"/>
      <c r="U225" s="469"/>
      <c r="V225" s="469"/>
      <c r="W225" s="469"/>
      <c r="X225" s="469"/>
      <c r="Y225" s="469"/>
      <c r="Z225" s="469"/>
      <c r="AA225" s="469"/>
      <c r="AB225" s="469"/>
      <c r="AC225" s="469"/>
      <c r="AD225" s="469"/>
      <c r="AE225" s="443"/>
      <c r="AF225" s="443"/>
      <c r="AG225" s="443"/>
    </row>
    <row r="226" spans="1:33" x14ac:dyDescent="0.2">
      <c r="A226" s="439" t="s">
        <v>134</v>
      </c>
      <c r="B226" s="517" t="s">
        <v>681</v>
      </c>
      <c r="C226" s="441"/>
      <c r="D226" s="442"/>
      <c r="E226" s="442"/>
      <c r="F226" s="520"/>
      <c r="G226" s="520"/>
      <c r="H226" s="520"/>
      <c r="I226" s="519"/>
      <c r="J226" s="518"/>
      <c r="K226" s="518"/>
      <c r="L226" s="469"/>
      <c r="M226" s="469"/>
      <c r="N226" s="469"/>
      <c r="O226" s="469"/>
      <c r="P226" s="469"/>
      <c r="Q226" s="469"/>
      <c r="R226" s="469"/>
      <c r="S226" s="469"/>
      <c r="T226" s="469"/>
      <c r="U226" s="469"/>
      <c r="V226" s="469"/>
      <c r="W226" s="469"/>
      <c r="X226" s="469"/>
      <c r="Y226" s="469"/>
      <c r="Z226" s="469"/>
      <c r="AA226" s="469"/>
      <c r="AB226" s="469"/>
      <c r="AC226" s="469"/>
      <c r="AD226" s="469"/>
      <c r="AE226" s="443"/>
      <c r="AF226" s="443"/>
      <c r="AG226" s="443"/>
    </row>
    <row r="227" spans="1:33" x14ac:dyDescent="0.2">
      <c r="A227" s="439" t="s">
        <v>134</v>
      </c>
      <c r="B227" s="517" t="s">
        <v>682</v>
      </c>
      <c r="C227" s="441"/>
      <c r="D227" s="442"/>
      <c r="E227" s="442"/>
      <c r="F227" s="520"/>
      <c r="G227" s="520"/>
      <c r="H227" s="520"/>
      <c r="I227" s="520"/>
      <c r="J227" s="519"/>
      <c r="K227" s="518"/>
      <c r="L227" s="469"/>
      <c r="M227" s="469"/>
      <c r="N227" s="469"/>
      <c r="O227" s="469"/>
      <c r="P227" s="469"/>
      <c r="Q227" s="469"/>
      <c r="R227" s="469"/>
      <c r="S227" s="469"/>
      <c r="T227" s="469"/>
      <c r="U227" s="469"/>
      <c r="V227" s="469"/>
      <c r="W227" s="469"/>
      <c r="X227" s="469"/>
      <c r="Y227" s="469"/>
      <c r="Z227" s="469"/>
      <c r="AA227" s="469"/>
      <c r="AB227" s="469"/>
      <c r="AC227" s="469"/>
      <c r="AD227" s="469"/>
      <c r="AE227" s="443"/>
      <c r="AF227" s="443"/>
      <c r="AG227" s="443"/>
    </row>
    <row r="228" spans="1:33" x14ac:dyDescent="0.2">
      <c r="A228" s="439" t="s">
        <v>134</v>
      </c>
      <c r="B228" s="440" t="s">
        <v>639</v>
      </c>
      <c r="C228" s="439"/>
      <c r="D228" s="442"/>
      <c r="E228" s="442"/>
      <c r="F228" s="520"/>
      <c r="G228" s="520"/>
      <c r="H228" s="520"/>
      <c r="I228" s="520"/>
      <c r="J228" s="520"/>
      <c r="K228" s="519"/>
      <c r="L228" s="469"/>
      <c r="M228" s="469"/>
      <c r="N228" s="469"/>
      <c r="O228" s="469"/>
      <c r="P228" s="469"/>
      <c r="Q228" s="469"/>
      <c r="R228" s="469"/>
      <c r="S228" s="469"/>
      <c r="T228" s="469"/>
      <c r="U228" s="469"/>
      <c r="V228" s="469"/>
      <c r="W228" s="469"/>
      <c r="X228" s="469"/>
      <c r="Y228" s="469"/>
      <c r="Z228" s="469"/>
      <c r="AA228" s="469"/>
      <c r="AB228" s="469"/>
      <c r="AC228" s="469"/>
      <c r="AD228" s="469"/>
      <c r="AE228" s="443"/>
      <c r="AF228" s="443"/>
      <c r="AG228" s="443"/>
    </row>
    <row r="229" spans="1:33" x14ac:dyDescent="0.2">
      <c r="A229" s="439" t="s">
        <v>134</v>
      </c>
      <c r="B229" s="440" t="s">
        <v>640</v>
      </c>
      <c r="C229" s="439"/>
      <c r="D229" s="442"/>
      <c r="E229" s="442"/>
      <c r="F229" s="520"/>
      <c r="G229" s="520"/>
      <c r="H229" s="520"/>
      <c r="I229" s="520"/>
      <c r="J229" s="520"/>
      <c r="K229" s="520"/>
      <c r="L229" s="444"/>
      <c r="M229" s="469"/>
      <c r="N229" s="469"/>
      <c r="O229" s="469"/>
      <c r="P229" s="469"/>
      <c r="Q229" s="469"/>
      <c r="R229" s="469"/>
      <c r="S229" s="469"/>
      <c r="T229" s="469"/>
      <c r="U229" s="469"/>
      <c r="V229" s="469"/>
      <c r="W229" s="469"/>
      <c r="X229" s="469"/>
      <c r="Y229" s="469"/>
      <c r="Z229" s="469"/>
      <c r="AA229" s="469"/>
      <c r="AB229" s="469"/>
      <c r="AC229" s="469"/>
      <c r="AD229" s="469"/>
      <c r="AE229" s="443"/>
      <c r="AF229" s="443"/>
      <c r="AG229" s="443"/>
    </row>
    <row r="230" spans="1:33" x14ac:dyDescent="0.2">
      <c r="A230" s="439" t="s">
        <v>134</v>
      </c>
      <c r="B230" s="440" t="s">
        <v>641</v>
      </c>
      <c r="C230" s="439"/>
      <c r="D230" s="442"/>
      <c r="E230" s="442"/>
      <c r="F230" s="520"/>
      <c r="G230" s="520"/>
      <c r="H230" s="520"/>
      <c r="I230" s="520"/>
      <c r="J230" s="520"/>
      <c r="K230" s="520"/>
      <c r="L230" s="468"/>
      <c r="M230" s="444"/>
      <c r="N230" s="469"/>
      <c r="O230" s="469"/>
      <c r="P230" s="469"/>
      <c r="Q230" s="469"/>
      <c r="R230" s="469"/>
      <c r="S230" s="469"/>
      <c r="T230" s="469"/>
      <c r="U230" s="469"/>
      <c r="V230" s="469"/>
      <c r="W230" s="469"/>
      <c r="X230" s="469"/>
      <c r="Y230" s="469"/>
      <c r="Z230" s="469"/>
      <c r="AA230" s="469"/>
      <c r="AB230" s="469"/>
      <c r="AC230" s="469"/>
      <c r="AD230" s="469"/>
      <c r="AE230" s="443"/>
      <c r="AF230" s="443"/>
      <c r="AG230" s="443"/>
    </row>
    <row r="231" spans="1:33" x14ac:dyDescent="0.2">
      <c r="A231" s="439" t="s">
        <v>134</v>
      </c>
      <c r="B231" s="440" t="s">
        <v>654</v>
      </c>
      <c r="C231" s="439"/>
      <c r="D231" s="442"/>
      <c r="E231" s="442"/>
      <c r="F231" s="520"/>
      <c r="G231" s="520"/>
      <c r="H231" s="520"/>
      <c r="I231" s="520"/>
      <c r="J231" s="520"/>
      <c r="K231" s="520"/>
      <c r="L231" s="468"/>
      <c r="M231" s="468"/>
      <c r="N231" s="444"/>
      <c r="O231" s="469"/>
      <c r="P231" s="469"/>
      <c r="Q231" s="469"/>
      <c r="R231" s="469"/>
      <c r="S231" s="469"/>
      <c r="T231" s="469"/>
      <c r="U231" s="469"/>
      <c r="V231" s="469"/>
      <c r="W231" s="469"/>
      <c r="X231" s="469"/>
      <c r="Y231" s="469"/>
      <c r="Z231" s="469"/>
      <c r="AA231" s="469"/>
      <c r="AB231" s="469"/>
      <c r="AC231" s="469"/>
      <c r="AD231" s="469"/>
      <c r="AE231" s="443"/>
      <c r="AF231" s="443"/>
      <c r="AG231" s="443"/>
    </row>
    <row r="232" spans="1:33" x14ac:dyDescent="0.2">
      <c r="A232" s="439" t="s">
        <v>134</v>
      </c>
      <c r="B232" s="440" t="s">
        <v>643</v>
      </c>
      <c r="C232" s="439"/>
      <c r="D232" s="442"/>
      <c r="E232" s="442"/>
      <c r="F232" s="520"/>
      <c r="G232" s="520"/>
      <c r="H232" s="520"/>
      <c r="I232" s="520"/>
      <c r="J232" s="520"/>
      <c r="K232" s="520"/>
      <c r="L232" s="468"/>
      <c r="M232" s="468"/>
      <c r="N232" s="468"/>
      <c r="O232" s="444"/>
      <c r="P232" s="469"/>
      <c r="Q232" s="469"/>
      <c r="R232" s="469"/>
      <c r="S232" s="469"/>
      <c r="T232" s="469"/>
      <c r="U232" s="469"/>
      <c r="V232" s="469"/>
      <c r="W232" s="469"/>
      <c r="X232" s="469"/>
      <c r="Y232" s="469"/>
      <c r="Z232" s="469"/>
      <c r="AA232" s="469"/>
      <c r="AB232" s="469"/>
      <c r="AC232" s="469"/>
      <c r="AD232" s="469"/>
      <c r="AE232" s="443"/>
      <c r="AF232" s="443"/>
      <c r="AG232" s="443"/>
    </row>
    <row r="233" spans="1:33" x14ac:dyDescent="0.2">
      <c r="A233" s="439" t="s">
        <v>134</v>
      </c>
      <c r="B233" s="440" t="s">
        <v>644</v>
      </c>
      <c r="C233" s="439"/>
      <c r="D233" s="442"/>
      <c r="E233" s="442"/>
      <c r="F233" s="520"/>
      <c r="G233" s="520"/>
      <c r="H233" s="520"/>
      <c r="I233" s="520"/>
      <c r="J233" s="520"/>
      <c r="K233" s="520"/>
      <c r="L233" s="468"/>
      <c r="M233" s="468"/>
      <c r="N233" s="468"/>
      <c r="O233" s="468"/>
      <c r="P233" s="444"/>
      <c r="Q233" s="469"/>
      <c r="R233" s="469"/>
      <c r="S233" s="469"/>
      <c r="T233" s="469"/>
      <c r="U233" s="469"/>
      <c r="V233" s="469"/>
      <c r="W233" s="469"/>
      <c r="X233" s="469"/>
      <c r="Y233" s="469"/>
      <c r="Z233" s="469"/>
      <c r="AA233" s="469"/>
      <c r="AB233" s="469"/>
      <c r="AC233" s="469"/>
      <c r="AD233" s="469"/>
      <c r="AE233" s="443"/>
      <c r="AF233" s="443"/>
      <c r="AG233" s="443"/>
    </row>
    <row r="234" spans="1:33" x14ac:dyDescent="0.2">
      <c r="A234" s="439" t="s">
        <v>134</v>
      </c>
      <c r="B234" s="440" t="s">
        <v>655</v>
      </c>
      <c r="C234" s="443"/>
      <c r="D234" s="442"/>
      <c r="E234" s="442"/>
      <c r="F234" s="520"/>
      <c r="G234" s="520"/>
      <c r="H234" s="520"/>
      <c r="I234" s="520"/>
      <c r="J234" s="520"/>
      <c r="K234" s="520"/>
      <c r="L234" s="468"/>
      <c r="M234" s="468"/>
      <c r="N234" s="468"/>
      <c r="O234" s="468"/>
      <c r="P234" s="468"/>
      <c r="Q234" s="444"/>
      <c r="R234" s="469"/>
      <c r="S234" s="469"/>
      <c r="T234" s="469"/>
      <c r="U234" s="469"/>
      <c r="V234" s="469"/>
      <c r="W234" s="469"/>
      <c r="X234" s="469"/>
      <c r="Y234" s="469"/>
      <c r="Z234" s="469"/>
      <c r="AA234" s="469"/>
      <c r="AB234" s="469"/>
      <c r="AC234" s="469"/>
      <c r="AD234" s="469"/>
      <c r="AE234" s="443"/>
      <c r="AF234" s="443"/>
      <c r="AG234" s="443"/>
    </row>
    <row r="235" spans="1:33" x14ac:dyDescent="0.2">
      <c r="A235" s="439" t="s">
        <v>134</v>
      </c>
      <c r="B235" s="440" t="s">
        <v>646</v>
      </c>
      <c r="C235" s="443"/>
      <c r="D235" s="442"/>
      <c r="E235" s="442"/>
      <c r="F235" s="520"/>
      <c r="G235" s="520"/>
      <c r="H235" s="520"/>
      <c r="I235" s="520"/>
      <c r="J235" s="520"/>
      <c r="K235" s="520"/>
      <c r="L235" s="468"/>
      <c r="M235" s="468"/>
      <c r="N235" s="468"/>
      <c r="O235" s="468"/>
      <c r="P235" s="468"/>
      <c r="Q235" s="468"/>
      <c r="R235" s="444"/>
      <c r="T235" s="443"/>
      <c r="U235" s="443"/>
      <c r="V235" s="443"/>
      <c r="W235" s="469"/>
      <c r="X235" s="469"/>
      <c r="Y235" s="469"/>
      <c r="Z235" s="469"/>
      <c r="AA235" s="469"/>
      <c r="AB235" s="469"/>
      <c r="AC235" s="469"/>
      <c r="AD235" s="469"/>
      <c r="AE235" s="443"/>
      <c r="AF235" s="443"/>
      <c r="AG235" s="443"/>
    </row>
    <row r="236" spans="1:33" x14ac:dyDescent="0.2">
      <c r="A236" s="439" t="s">
        <v>134</v>
      </c>
      <c r="B236" s="440" t="s">
        <v>647</v>
      </c>
      <c r="C236" s="443"/>
      <c r="D236" s="442"/>
      <c r="E236" s="442"/>
      <c r="F236" s="520"/>
      <c r="G236" s="520"/>
      <c r="H236" s="520"/>
      <c r="I236" s="520"/>
      <c r="J236" s="520"/>
      <c r="K236" s="520"/>
      <c r="L236" s="468"/>
      <c r="M236" s="468"/>
      <c r="N236" s="468"/>
      <c r="O236" s="468"/>
      <c r="P236" s="468"/>
      <c r="Q236" s="468"/>
      <c r="R236" s="468"/>
      <c r="S236" s="444"/>
      <c r="T236" s="443"/>
      <c r="U236" s="443"/>
      <c r="V236" s="443"/>
      <c r="W236" s="469"/>
      <c r="X236" s="469"/>
      <c r="Y236" s="469"/>
      <c r="Z236" s="469"/>
      <c r="AA236" s="469"/>
      <c r="AB236" s="469"/>
      <c r="AC236" s="469"/>
      <c r="AD236" s="469"/>
      <c r="AE236" s="443"/>
      <c r="AF236" s="443"/>
      <c r="AG236" s="443"/>
    </row>
    <row r="237" spans="1:33" x14ac:dyDescent="0.2">
      <c r="A237" s="439" t="s">
        <v>134</v>
      </c>
      <c r="B237" s="440" t="s">
        <v>648</v>
      </c>
      <c r="C237" s="443"/>
      <c r="D237" s="442"/>
      <c r="E237" s="442"/>
      <c r="F237" s="520"/>
      <c r="G237" s="520"/>
      <c r="H237" s="520"/>
      <c r="I237" s="520"/>
      <c r="J237" s="520"/>
      <c r="K237" s="520"/>
      <c r="L237" s="468"/>
      <c r="M237" s="468"/>
      <c r="N237" s="468"/>
      <c r="O237" s="468"/>
      <c r="P237" s="468"/>
      <c r="Q237" s="468"/>
      <c r="R237" s="468"/>
      <c r="S237" s="468"/>
      <c r="T237" s="444"/>
      <c r="U237" s="443"/>
      <c r="V237" s="443"/>
      <c r="W237" s="469"/>
      <c r="X237" s="469"/>
      <c r="Y237" s="469"/>
      <c r="Z237" s="469"/>
      <c r="AA237" s="469"/>
      <c r="AB237" s="469"/>
      <c r="AC237" s="469"/>
      <c r="AD237" s="469"/>
      <c r="AE237" s="443"/>
      <c r="AF237" s="443"/>
      <c r="AG237" s="443"/>
    </row>
    <row r="238" spans="1:33" x14ac:dyDescent="0.2">
      <c r="A238" s="439" t="s">
        <v>134</v>
      </c>
      <c r="B238" s="440" t="s">
        <v>649</v>
      </c>
      <c r="C238" s="443"/>
      <c r="D238" s="442"/>
      <c r="E238" s="442"/>
      <c r="F238" s="520"/>
      <c r="G238" s="520"/>
      <c r="H238" s="520"/>
      <c r="I238" s="520"/>
      <c r="J238" s="520"/>
      <c r="K238" s="520"/>
      <c r="L238" s="468"/>
      <c r="M238" s="468"/>
      <c r="N238" s="468"/>
      <c r="O238" s="468"/>
      <c r="P238" s="468"/>
      <c r="Q238" s="468"/>
      <c r="R238" s="468"/>
      <c r="S238" s="468"/>
      <c r="T238" s="468"/>
      <c r="U238" s="444"/>
      <c r="V238" s="443"/>
      <c r="W238" s="469"/>
      <c r="X238" s="469"/>
      <c r="Y238" s="469"/>
      <c r="Z238" s="469"/>
      <c r="AA238" s="469"/>
      <c r="AB238" s="469"/>
      <c r="AC238" s="469"/>
      <c r="AD238" s="469"/>
      <c r="AE238" s="443"/>
      <c r="AF238" s="443"/>
      <c r="AG238" s="443"/>
    </row>
    <row r="239" spans="1:33" x14ac:dyDescent="0.2">
      <c r="A239" s="439" t="s">
        <v>134</v>
      </c>
      <c r="B239" s="440" t="s">
        <v>650</v>
      </c>
      <c r="C239" s="443"/>
      <c r="D239" s="442"/>
      <c r="E239" s="442"/>
      <c r="F239" s="520"/>
      <c r="G239" s="520"/>
      <c r="H239" s="520"/>
      <c r="I239" s="520"/>
      <c r="J239" s="520"/>
      <c r="K239" s="520"/>
      <c r="L239" s="468"/>
      <c r="M239" s="468"/>
      <c r="N239" s="468"/>
      <c r="O239" s="468"/>
      <c r="P239" s="468"/>
      <c r="Q239" s="468"/>
      <c r="R239" s="468"/>
      <c r="S239" s="468"/>
      <c r="T239" s="468"/>
      <c r="U239" s="468"/>
      <c r="V239" s="444"/>
      <c r="W239" s="469"/>
      <c r="X239" s="469"/>
      <c r="Y239" s="469"/>
      <c r="Z239" s="469"/>
      <c r="AA239" s="469"/>
      <c r="AB239" s="469"/>
      <c r="AC239" s="469"/>
      <c r="AD239" s="469"/>
      <c r="AE239" s="443"/>
      <c r="AF239" s="443"/>
      <c r="AG239" s="443"/>
    </row>
    <row r="240" spans="1:33" x14ac:dyDescent="0.2">
      <c r="A240" s="439" t="s">
        <v>134</v>
      </c>
      <c r="B240" s="440" t="s">
        <v>651</v>
      </c>
      <c r="C240" s="443"/>
      <c r="D240" s="442"/>
      <c r="E240" s="442"/>
      <c r="F240" s="520"/>
      <c r="G240" s="520"/>
      <c r="H240" s="520"/>
      <c r="I240" s="520"/>
      <c r="J240" s="520"/>
      <c r="K240" s="520"/>
      <c r="L240" s="468"/>
      <c r="M240" s="468"/>
      <c r="N240" s="468"/>
      <c r="O240" s="468"/>
      <c r="P240" s="468"/>
      <c r="Q240" s="468"/>
      <c r="R240" s="468"/>
      <c r="S240" s="468"/>
      <c r="T240" s="468"/>
      <c r="U240" s="468"/>
      <c r="V240" s="468"/>
      <c r="W240" s="444"/>
      <c r="X240" s="469"/>
      <c r="Y240" s="469"/>
      <c r="Z240" s="469"/>
      <c r="AA240" s="469"/>
      <c r="AB240" s="469"/>
      <c r="AC240" s="469"/>
      <c r="AD240" s="469"/>
      <c r="AE240" s="443"/>
      <c r="AF240" s="443"/>
      <c r="AG240" s="443"/>
    </row>
    <row r="241" spans="1:33" x14ac:dyDescent="0.2">
      <c r="A241" s="439" t="s">
        <v>134</v>
      </c>
      <c r="B241" s="440" t="s">
        <v>652</v>
      </c>
      <c r="C241" s="443"/>
      <c r="D241" s="442"/>
      <c r="E241" s="442"/>
      <c r="F241" s="520"/>
      <c r="G241" s="520"/>
      <c r="H241" s="520"/>
      <c r="I241" s="520"/>
      <c r="J241" s="520"/>
      <c r="K241" s="520"/>
      <c r="L241" s="468"/>
      <c r="M241" s="468"/>
      <c r="N241" s="468"/>
      <c r="O241" s="468"/>
      <c r="P241" s="468"/>
      <c r="Q241" s="468"/>
      <c r="R241" s="468"/>
      <c r="S241" s="468"/>
      <c r="T241" s="468"/>
      <c r="U241" s="468"/>
      <c r="V241" s="468"/>
      <c r="W241" s="468"/>
      <c r="X241" s="444"/>
      <c r="Y241" s="469"/>
      <c r="Z241" s="469"/>
      <c r="AA241" s="469"/>
      <c r="AB241" s="469"/>
      <c r="AC241" s="469"/>
      <c r="AD241" s="469"/>
      <c r="AE241" s="443"/>
      <c r="AF241" s="443"/>
      <c r="AG241" s="443"/>
    </row>
    <row r="242" spans="1:33" x14ac:dyDescent="0.2">
      <c r="A242" s="439" t="s">
        <v>134</v>
      </c>
      <c r="B242" s="440" t="s">
        <v>656</v>
      </c>
      <c r="C242" s="443"/>
      <c r="D242" s="442"/>
      <c r="E242" s="442"/>
      <c r="F242" s="520"/>
      <c r="G242" s="520"/>
      <c r="H242" s="520"/>
      <c r="I242" s="520"/>
      <c r="J242" s="520"/>
      <c r="K242" s="520"/>
      <c r="L242" s="468"/>
      <c r="M242" s="468"/>
      <c r="N242" s="468"/>
      <c r="O242" s="468"/>
      <c r="P242" s="468"/>
      <c r="Q242" s="468"/>
      <c r="R242" s="468"/>
      <c r="S242" s="468"/>
      <c r="T242" s="468"/>
      <c r="U242" s="468"/>
      <c r="V242" s="468"/>
      <c r="W242" s="468"/>
      <c r="X242" s="468"/>
      <c r="Y242" s="444"/>
      <c r="Z242" s="469"/>
      <c r="AA242" s="469"/>
      <c r="AB242" s="469"/>
      <c r="AC242" s="469"/>
      <c r="AD242" s="469"/>
      <c r="AE242" s="443"/>
      <c r="AF242" s="443"/>
      <c r="AG242" s="443"/>
    </row>
    <row r="243" spans="1:33" x14ac:dyDescent="0.2">
      <c r="A243" s="439" t="s">
        <v>134</v>
      </c>
      <c r="B243" s="440" t="s">
        <v>657</v>
      </c>
      <c r="C243" s="443"/>
      <c r="D243" s="442"/>
      <c r="E243" s="442"/>
      <c r="F243" s="520"/>
      <c r="G243" s="520"/>
      <c r="H243" s="520"/>
      <c r="I243" s="520"/>
      <c r="J243" s="520"/>
      <c r="K243" s="520"/>
      <c r="L243" s="468"/>
      <c r="M243" s="468"/>
      <c r="N243" s="468"/>
      <c r="O243" s="468"/>
      <c r="P243" s="468"/>
      <c r="Q243" s="468"/>
      <c r="R243" s="468"/>
      <c r="S243" s="468"/>
      <c r="T243" s="468"/>
      <c r="U243" s="468"/>
      <c r="V243" s="468"/>
      <c r="W243" s="468"/>
      <c r="X243" s="468"/>
      <c r="Y243" s="468"/>
      <c r="Z243" s="444"/>
      <c r="AA243" s="469"/>
      <c r="AB243" s="469"/>
      <c r="AC243" s="469"/>
      <c r="AD243" s="469"/>
      <c r="AE243" s="443"/>
      <c r="AF243" s="443"/>
      <c r="AG243" s="443"/>
    </row>
    <row r="244" spans="1:33" x14ac:dyDescent="0.2">
      <c r="A244" s="439" t="s">
        <v>134</v>
      </c>
      <c r="B244" s="440" t="s">
        <v>658</v>
      </c>
      <c r="C244" s="443"/>
      <c r="D244" s="442"/>
      <c r="E244" s="442"/>
      <c r="F244" s="520"/>
      <c r="G244" s="520"/>
      <c r="H244" s="520"/>
      <c r="I244" s="520"/>
      <c r="J244" s="520"/>
      <c r="K244" s="520"/>
      <c r="L244" s="468"/>
      <c r="M244" s="468"/>
      <c r="N244" s="468"/>
      <c r="O244" s="468"/>
      <c r="P244" s="468"/>
      <c r="Q244" s="468"/>
      <c r="R244" s="468"/>
      <c r="S244" s="468"/>
      <c r="T244" s="468"/>
      <c r="U244" s="468"/>
      <c r="V244" s="468"/>
      <c r="W244" s="468"/>
      <c r="X244" s="468"/>
      <c r="Y244" s="468"/>
      <c r="Z244" s="468"/>
      <c r="AA244" s="444"/>
      <c r="AB244" s="469"/>
      <c r="AC244" s="469"/>
      <c r="AD244" s="469"/>
      <c r="AE244" s="443"/>
      <c r="AF244" s="443"/>
      <c r="AG244" s="443"/>
    </row>
    <row r="245" spans="1:33" x14ac:dyDescent="0.2">
      <c r="A245" s="439" t="s">
        <v>134</v>
      </c>
      <c r="B245" s="440" t="s">
        <v>659</v>
      </c>
      <c r="C245" s="443"/>
      <c r="D245" s="442"/>
      <c r="E245" s="442"/>
      <c r="F245" s="520"/>
      <c r="G245" s="520"/>
      <c r="H245" s="520"/>
      <c r="I245" s="520"/>
      <c r="J245" s="520"/>
      <c r="K245" s="520"/>
      <c r="L245" s="468"/>
      <c r="M245" s="468"/>
      <c r="N245" s="468"/>
      <c r="O245" s="468"/>
      <c r="P245" s="468"/>
      <c r="Q245" s="468"/>
      <c r="R245" s="468"/>
      <c r="S245" s="468"/>
      <c r="T245" s="468"/>
      <c r="U245" s="468"/>
      <c r="V245" s="468"/>
      <c r="W245" s="468"/>
      <c r="X245" s="468"/>
      <c r="Y245" s="468"/>
      <c r="Z245" s="468"/>
      <c r="AA245" s="468"/>
      <c r="AB245" s="444"/>
      <c r="AC245" s="469"/>
      <c r="AD245" s="469"/>
      <c r="AE245" s="443"/>
      <c r="AF245" s="443"/>
      <c r="AG245" s="443"/>
    </row>
    <row r="246" spans="1:33" x14ac:dyDescent="0.2">
      <c r="A246" s="439" t="s">
        <v>134</v>
      </c>
      <c r="B246" s="440" t="s">
        <v>660</v>
      </c>
      <c r="C246" s="443"/>
      <c r="D246" s="442"/>
      <c r="E246" s="442"/>
      <c r="F246" s="520"/>
      <c r="G246" s="520"/>
      <c r="H246" s="520"/>
      <c r="I246" s="520"/>
      <c r="J246" s="520"/>
      <c r="K246" s="520"/>
      <c r="L246" s="468"/>
      <c r="M246" s="468"/>
      <c r="N246" s="468"/>
      <c r="O246" s="468"/>
      <c r="P246" s="468"/>
      <c r="Q246" s="468"/>
      <c r="R246" s="468"/>
      <c r="S246" s="468"/>
      <c r="T246" s="468"/>
      <c r="U246" s="468"/>
      <c r="V246" s="468"/>
      <c r="W246" s="468"/>
      <c r="X246" s="468"/>
      <c r="Y246" s="468"/>
      <c r="Z246" s="468"/>
      <c r="AA246" s="468"/>
      <c r="AB246" s="468"/>
      <c r="AC246" s="444"/>
      <c r="AD246" s="469"/>
      <c r="AE246" s="443"/>
      <c r="AF246" s="443"/>
      <c r="AG246" s="443"/>
    </row>
    <row r="247" spans="1:33" x14ac:dyDescent="0.2">
      <c r="A247" s="439" t="s">
        <v>134</v>
      </c>
      <c r="B247" s="440" t="s">
        <v>661</v>
      </c>
      <c r="C247" s="443"/>
      <c r="D247" s="442"/>
      <c r="E247" s="442"/>
      <c r="F247" s="520"/>
      <c r="G247" s="520"/>
      <c r="H247" s="520"/>
      <c r="I247" s="520"/>
      <c r="J247" s="520"/>
      <c r="K247" s="520"/>
      <c r="L247" s="468"/>
      <c r="M247" s="468"/>
      <c r="N247" s="468"/>
      <c r="O247" s="468"/>
      <c r="P247" s="468"/>
      <c r="Q247" s="468"/>
      <c r="R247" s="468"/>
      <c r="S247" s="468"/>
      <c r="T247" s="468"/>
      <c r="U247" s="468"/>
      <c r="V247" s="468"/>
      <c r="W247" s="468"/>
      <c r="X247" s="468"/>
      <c r="Y247" s="468"/>
      <c r="Z247" s="468"/>
      <c r="AA247" s="468"/>
      <c r="AB247" s="468"/>
      <c r="AC247" s="468"/>
      <c r="AD247" s="444"/>
      <c r="AE247" s="443"/>
      <c r="AF247" s="443"/>
      <c r="AG247" s="443"/>
    </row>
    <row r="248" spans="1:33" x14ac:dyDescent="0.2">
      <c r="A248" s="445"/>
      <c r="B248" s="446" t="s">
        <v>176</v>
      </c>
      <c r="C248" s="447"/>
      <c r="D248" s="447"/>
      <c r="E248" s="447"/>
      <c r="F248" s="447"/>
      <c r="G248" s="447"/>
      <c r="H248" s="447"/>
      <c r="I248" s="447"/>
      <c r="J248" s="447"/>
      <c r="K248" s="447"/>
      <c r="L248" s="447"/>
      <c r="M248" s="447"/>
      <c r="N248" s="447"/>
      <c r="O248" s="447"/>
      <c r="P248" s="447"/>
      <c r="Q248" s="447"/>
      <c r="R248" s="447"/>
      <c r="S248" s="447"/>
      <c r="T248" s="447"/>
      <c r="U248" s="447"/>
      <c r="V248" s="447"/>
      <c r="W248" s="447"/>
      <c r="X248" s="447"/>
      <c r="Y248" s="447"/>
      <c r="Z248" s="447"/>
      <c r="AA248" s="447"/>
      <c r="AB248" s="447"/>
      <c r="AC248" s="447"/>
      <c r="AD248" s="447"/>
      <c r="AE248" s="447"/>
      <c r="AF248" s="447"/>
      <c r="AG248" s="447"/>
    </row>
    <row r="249" spans="1:33" x14ac:dyDescent="0.2">
      <c r="B249" s="434" t="s">
        <v>214</v>
      </c>
      <c r="F249" s="467" t="s">
        <v>69</v>
      </c>
      <c r="G249" s="467"/>
      <c r="H249" s="467"/>
      <c r="I249" s="467"/>
      <c r="J249" s="467"/>
      <c r="K249" s="467"/>
    </row>
    <row r="250" spans="1:33" ht="25.5" x14ac:dyDescent="0.25">
      <c r="A250" s="435"/>
      <c r="B250" s="436" t="s">
        <v>595</v>
      </c>
      <c r="C250" s="949" t="s">
        <v>683</v>
      </c>
      <c r="D250" s="949" t="s">
        <v>677</v>
      </c>
      <c r="E250" s="949" t="s">
        <v>634</v>
      </c>
      <c r="F250" s="951" t="s">
        <v>635</v>
      </c>
      <c r="G250" s="952"/>
      <c r="H250" s="952"/>
      <c r="I250" s="952"/>
      <c r="J250" s="952"/>
      <c r="K250" s="952"/>
      <c r="L250" s="952"/>
      <c r="M250" s="952"/>
      <c r="N250" s="952"/>
      <c r="O250" s="952"/>
      <c r="P250" s="952"/>
      <c r="Q250" s="952"/>
      <c r="R250" s="952"/>
      <c r="S250" s="952"/>
      <c r="T250" s="952"/>
      <c r="U250" s="952"/>
      <c r="V250" s="952"/>
      <c r="W250" s="952"/>
      <c r="X250" s="952"/>
      <c r="Y250" s="952"/>
      <c r="Z250" s="952"/>
      <c r="AA250" s="952"/>
      <c r="AB250" s="952"/>
      <c r="AC250" s="952"/>
      <c r="AD250" s="953"/>
      <c r="AE250" s="466" t="s">
        <v>636</v>
      </c>
      <c r="AF250" s="466" t="s">
        <v>637</v>
      </c>
      <c r="AG250" s="466" t="s">
        <v>638</v>
      </c>
    </row>
    <row r="251" spans="1:33" x14ac:dyDescent="0.2">
      <c r="A251" s="435"/>
      <c r="B251" s="436"/>
      <c r="C251" s="950"/>
      <c r="D251" s="950"/>
      <c r="E251" s="950"/>
      <c r="F251" s="515" t="s">
        <v>678</v>
      </c>
      <c r="G251" s="515" t="s">
        <v>679</v>
      </c>
      <c r="H251" s="515" t="s">
        <v>680</v>
      </c>
      <c r="I251" s="515" t="s">
        <v>681</v>
      </c>
      <c r="J251" s="515" t="s">
        <v>682</v>
      </c>
      <c r="K251" s="515" t="s">
        <v>639</v>
      </c>
      <c r="L251" s="438" t="s">
        <v>640</v>
      </c>
      <c r="M251" s="438" t="s">
        <v>641</v>
      </c>
      <c r="N251" s="438" t="s">
        <v>642</v>
      </c>
      <c r="O251" s="438" t="s">
        <v>643</v>
      </c>
      <c r="P251" s="438" t="s">
        <v>644</v>
      </c>
      <c r="Q251" s="438" t="s">
        <v>645</v>
      </c>
      <c r="R251" s="438" t="s">
        <v>646</v>
      </c>
      <c r="S251" s="438" t="s">
        <v>647</v>
      </c>
      <c r="T251" s="438" t="s">
        <v>648</v>
      </c>
      <c r="U251" s="438" t="s">
        <v>649</v>
      </c>
      <c r="V251" s="438" t="s">
        <v>650</v>
      </c>
      <c r="W251" s="438" t="s">
        <v>651</v>
      </c>
      <c r="X251" s="438" t="s">
        <v>652</v>
      </c>
      <c r="Y251" s="438" t="s">
        <v>73</v>
      </c>
      <c r="Z251" s="438" t="s">
        <v>83</v>
      </c>
      <c r="AA251" s="438" t="s">
        <v>84</v>
      </c>
      <c r="AB251" s="438" t="s">
        <v>85</v>
      </c>
      <c r="AC251" s="438" t="s">
        <v>86</v>
      </c>
      <c r="AD251" s="438" t="s">
        <v>87</v>
      </c>
      <c r="AE251" s="466"/>
      <c r="AF251" s="466"/>
      <c r="AG251" s="466"/>
    </row>
    <row r="252" spans="1:33" x14ac:dyDescent="0.2">
      <c r="A252" s="439" t="s">
        <v>653</v>
      </c>
      <c r="B252" s="440">
        <v>2005</v>
      </c>
      <c r="C252" s="441"/>
      <c r="D252" s="442"/>
      <c r="E252" s="442"/>
      <c r="F252" s="516"/>
      <c r="G252" s="516"/>
      <c r="H252" s="516"/>
      <c r="I252" s="516"/>
      <c r="J252" s="516"/>
      <c r="K252" s="518"/>
      <c r="L252" s="469"/>
      <c r="M252" s="469"/>
      <c r="N252" s="469"/>
      <c r="O252" s="469"/>
      <c r="P252" s="469"/>
      <c r="Q252" s="469"/>
      <c r="R252" s="469"/>
      <c r="S252" s="469"/>
      <c r="T252" s="469"/>
      <c r="U252" s="469"/>
      <c r="V252" s="469"/>
      <c r="W252" s="469"/>
      <c r="X252" s="469"/>
      <c r="Y252" s="469"/>
      <c r="Z252" s="469"/>
      <c r="AA252" s="469"/>
      <c r="AB252" s="469"/>
      <c r="AC252" s="469"/>
      <c r="AD252" s="469"/>
      <c r="AE252" s="443"/>
      <c r="AF252" s="443"/>
      <c r="AG252" s="443"/>
    </row>
    <row r="253" spans="1:33" x14ac:dyDescent="0.2">
      <c r="A253" s="439" t="s">
        <v>134</v>
      </c>
      <c r="B253" s="517" t="s">
        <v>678</v>
      </c>
      <c r="C253" s="441"/>
      <c r="D253" s="442"/>
      <c r="E253" s="442"/>
      <c r="F253" s="519"/>
      <c r="G253" s="518"/>
      <c r="H253" s="518"/>
      <c r="I253" s="518"/>
      <c r="J253" s="518"/>
      <c r="K253" s="518"/>
      <c r="L253" s="469"/>
      <c r="M253" s="469"/>
      <c r="N253" s="469"/>
      <c r="O253" s="469"/>
      <c r="P253" s="469"/>
      <c r="Q253" s="469"/>
      <c r="R253" s="469"/>
      <c r="S253" s="469"/>
      <c r="T253" s="469"/>
      <c r="U253" s="469"/>
      <c r="V253" s="469"/>
      <c r="W253" s="469"/>
      <c r="X253" s="469"/>
      <c r="Y253" s="469"/>
      <c r="Z253" s="469"/>
      <c r="AA253" s="469"/>
      <c r="AB253" s="469"/>
      <c r="AC253" s="469"/>
      <c r="AD253" s="469"/>
      <c r="AE253" s="443"/>
      <c r="AF253" s="443"/>
      <c r="AG253" s="443"/>
    </row>
    <row r="254" spans="1:33" x14ac:dyDescent="0.2">
      <c r="A254" s="439" t="s">
        <v>134</v>
      </c>
      <c r="B254" s="517" t="s">
        <v>679</v>
      </c>
      <c r="C254" s="441"/>
      <c r="D254" s="442"/>
      <c r="E254" s="442"/>
      <c r="F254" s="520"/>
      <c r="G254" s="519"/>
      <c r="H254" s="518"/>
      <c r="I254" s="518"/>
      <c r="J254" s="518"/>
      <c r="K254" s="518"/>
      <c r="L254" s="469"/>
      <c r="M254" s="469"/>
      <c r="N254" s="469"/>
      <c r="O254" s="469"/>
      <c r="P254" s="469"/>
      <c r="Q254" s="469"/>
      <c r="R254" s="469"/>
      <c r="S254" s="469"/>
      <c r="T254" s="469"/>
      <c r="U254" s="469"/>
      <c r="V254" s="469"/>
      <c r="W254" s="469"/>
      <c r="X254" s="469"/>
      <c r="Y254" s="469"/>
      <c r="Z254" s="469"/>
      <c r="AA254" s="469"/>
      <c r="AB254" s="469"/>
      <c r="AC254" s="469"/>
      <c r="AD254" s="469"/>
      <c r="AE254" s="443"/>
      <c r="AF254" s="443"/>
      <c r="AG254" s="443"/>
    </row>
    <row r="255" spans="1:33" x14ac:dyDescent="0.2">
      <c r="A255" s="439" t="s">
        <v>134</v>
      </c>
      <c r="B255" s="517" t="s">
        <v>680</v>
      </c>
      <c r="C255" s="441"/>
      <c r="D255" s="442"/>
      <c r="E255" s="442"/>
      <c r="F255" s="520"/>
      <c r="G255" s="520"/>
      <c r="H255" s="519"/>
      <c r="I255" s="518"/>
      <c r="J255" s="518"/>
      <c r="K255" s="518"/>
      <c r="L255" s="469"/>
      <c r="M255" s="469"/>
      <c r="N255" s="469"/>
      <c r="O255" s="469"/>
      <c r="P255" s="469"/>
      <c r="Q255" s="469"/>
      <c r="R255" s="469"/>
      <c r="S255" s="469"/>
      <c r="T255" s="469"/>
      <c r="U255" s="469"/>
      <c r="V255" s="469"/>
      <c r="W255" s="469"/>
      <c r="X255" s="469"/>
      <c r="Y255" s="469"/>
      <c r="Z255" s="469"/>
      <c r="AA255" s="469"/>
      <c r="AB255" s="469"/>
      <c r="AC255" s="469"/>
      <c r="AD255" s="469"/>
      <c r="AE255" s="443"/>
      <c r="AF255" s="443"/>
      <c r="AG255" s="443"/>
    </row>
    <row r="256" spans="1:33" x14ac:dyDescent="0.2">
      <c r="A256" s="439" t="s">
        <v>134</v>
      </c>
      <c r="B256" s="517" t="s">
        <v>681</v>
      </c>
      <c r="C256" s="441"/>
      <c r="D256" s="442"/>
      <c r="E256" s="442"/>
      <c r="F256" s="520"/>
      <c r="G256" s="520"/>
      <c r="H256" s="520"/>
      <c r="I256" s="519"/>
      <c r="J256" s="518"/>
      <c r="K256" s="518"/>
      <c r="L256" s="469"/>
      <c r="M256" s="469"/>
      <c r="N256" s="469"/>
      <c r="O256" s="469"/>
      <c r="P256" s="469"/>
      <c r="Q256" s="469"/>
      <c r="R256" s="469"/>
      <c r="S256" s="469"/>
      <c r="T256" s="469"/>
      <c r="U256" s="469"/>
      <c r="V256" s="469"/>
      <c r="W256" s="469"/>
      <c r="X256" s="469"/>
      <c r="Y256" s="469"/>
      <c r="Z256" s="469"/>
      <c r="AA256" s="469"/>
      <c r="AB256" s="469"/>
      <c r="AC256" s="469"/>
      <c r="AD256" s="469"/>
      <c r="AE256" s="443"/>
      <c r="AF256" s="443"/>
      <c r="AG256" s="443"/>
    </row>
    <row r="257" spans="1:33" x14ac:dyDescent="0.2">
      <c r="A257" s="439" t="s">
        <v>134</v>
      </c>
      <c r="B257" s="517" t="s">
        <v>682</v>
      </c>
      <c r="C257" s="441"/>
      <c r="D257" s="442"/>
      <c r="E257" s="442"/>
      <c r="F257" s="520"/>
      <c r="G257" s="520"/>
      <c r="H257" s="520"/>
      <c r="I257" s="520"/>
      <c r="J257" s="519"/>
      <c r="K257" s="518"/>
      <c r="L257" s="469"/>
      <c r="M257" s="469"/>
      <c r="N257" s="469"/>
      <c r="O257" s="469"/>
      <c r="P257" s="469"/>
      <c r="Q257" s="469"/>
      <c r="R257" s="469"/>
      <c r="S257" s="469"/>
      <c r="T257" s="469"/>
      <c r="U257" s="469"/>
      <c r="V257" s="469"/>
      <c r="W257" s="469"/>
      <c r="X257" s="469"/>
      <c r="Y257" s="469"/>
      <c r="Z257" s="469"/>
      <c r="AA257" s="469"/>
      <c r="AB257" s="469"/>
      <c r="AC257" s="469"/>
      <c r="AD257" s="469"/>
      <c r="AE257" s="443"/>
      <c r="AF257" s="443"/>
      <c r="AG257" s="443"/>
    </row>
    <row r="258" spans="1:33" x14ac:dyDescent="0.2">
      <c r="A258" s="439" t="s">
        <v>134</v>
      </c>
      <c r="B258" s="440" t="s">
        <v>639</v>
      </c>
      <c r="C258" s="439"/>
      <c r="D258" s="442"/>
      <c r="E258" s="442"/>
      <c r="F258" s="520"/>
      <c r="G258" s="520"/>
      <c r="H258" s="520"/>
      <c r="I258" s="520"/>
      <c r="J258" s="520"/>
      <c r="K258" s="519"/>
      <c r="L258" s="469"/>
      <c r="M258" s="469"/>
      <c r="N258" s="469"/>
      <c r="O258" s="469"/>
      <c r="P258" s="469"/>
      <c r="Q258" s="469"/>
      <c r="R258" s="469"/>
      <c r="S258" s="469"/>
      <c r="T258" s="469"/>
      <c r="U258" s="469"/>
      <c r="V258" s="469"/>
      <c r="W258" s="469"/>
      <c r="X258" s="469"/>
      <c r="Y258" s="469"/>
      <c r="Z258" s="469"/>
      <c r="AA258" s="469"/>
      <c r="AB258" s="469"/>
      <c r="AC258" s="469"/>
      <c r="AD258" s="469"/>
      <c r="AE258" s="443"/>
      <c r="AF258" s="443"/>
      <c r="AG258" s="443"/>
    </row>
    <row r="259" spans="1:33" x14ac:dyDescent="0.2">
      <c r="A259" s="439" t="s">
        <v>134</v>
      </c>
      <c r="B259" s="440" t="s">
        <v>640</v>
      </c>
      <c r="C259" s="439"/>
      <c r="D259" s="442"/>
      <c r="E259" s="442"/>
      <c r="F259" s="520"/>
      <c r="G259" s="520"/>
      <c r="H259" s="520"/>
      <c r="I259" s="520"/>
      <c r="J259" s="520"/>
      <c r="K259" s="520"/>
      <c r="L259" s="444"/>
      <c r="M259" s="469"/>
      <c r="N259" s="469"/>
      <c r="O259" s="469"/>
      <c r="P259" s="469"/>
      <c r="Q259" s="469"/>
      <c r="R259" s="469"/>
      <c r="S259" s="469"/>
      <c r="T259" s="469"/>
      <c r="U259" s="469"/>
      <c r="V259" s="469"/>
      <c r="W259" s="469"/>
      <c r="X259" s="469"/>
      <c r="Y259" s="469"/>
      <c r="Z259" s="469"/>
      <c r="AA259" s="469"/>
      <c r="AB259" s="469"/>
      <c r="AC259" s="469"/>
      <c r="AD259" s="469"/>
      <c r="AE259" s="443"/>
      <c r="AF259" s="443"/>
      <c r="AG259" s="443"/>
    </row>
    <row r="260" spans="1:33" x14ac:dyDescent="0.2">
      <c r="A260" s="439" t="s">
        <v>134</v>
      </c>
      <c r="B260" s="440" t="s">
        <v>641</v>
      </c>
      <c r="C260" s="439"/>
      <c r="D260" s="442"/>
      <c r="E260" s="442"/>
      <c r="F260" s="520"/>
      <c r="G260" s="520"/>
      <c r="H260" s="520"/>
      <c r="I260" s="520"/>
      <c r="J260" s="520"/>
      <c r="K260" s="520"/>
      <c r="L260" s="468"/>
      <c r="M260" s="444"/>
      <c r="N260" s="469"/>
      <c r="O260" s="469"/>
      <c r="P260" s="469"/>
      <c r="Q260" s="469"/>
      <c r="R260" s="469"/>
      <c r="S260" s="469"/>
      <c r="T260" s="469"/>
      <c r="U260" s="469"/>
      <c r="V260" s="469"/>
      <c r="W260" s="469"/>
      <c r="X260" s="469"/>
      <c r="Y260" s="469"/>
      <c r="Z260" s="469"/>
      <c r="AA260" s="469"/>
      <c r="AB260" s="469"/>
      <c r="AC260" s="469"/>
      <c r="AD260" s="469"/>
      <c r="AE260" s="443"/>
      <c r="AF260" s="443"/>
      <c r="AG260" s="443"/>
    </row>
    <row r="261" spans="1:33" x14ac:dyDescent="0.2">
      <c r="A261" s="439" t="s">
        <v>134</v>
      </c>
      <c r="B261" s="440" t="s">
        <v>654</v>
      </c>
      <c r="C261" s="439"/>
      <c r="D261" s="442"/>
      <c r="E261" s="442"/>
      <c r="F261" s="520"/>
      <c r="G261" s="520"/>
      <c r="H261" s="520"/>
      <c r="I261" s="520"/>
      <c r="J261" s="520"/>
      <c r="K261" s="520"/>
      <c r="L261" s="468"/>
      <c r="M261" s="468"/>
      <c r="N261" s="444"/>
      <c r="O261" s="469"/>
      <c r="P261" s="469"/>
      <c r="Q261" s="469"/>
      <c r="R261" s="469"/>
      <c r="S261" s="469"/>
      <c r="T261" s="469"/>
      <c r="U261" s="469"/>
      <c r="V261" s="469"/>
      <c r="W261" s="469"/>
      <c r="X261" s="469"/>
      <c r="Y261" s="469"/>
      <c r="Z261" s="469"/>
      <c r="AA261" s="469"/>
      <c r="AB261" s="469"/>
      <c r="AC261" s="469"/>
      <c r="AD261" s="469"/>
      <c r="AE261" s="443"/>
      <c r="AF261" s="443"/>
      <c r="AG261" s="443"/>
    </row>
    <row r="262" spans="1:33" x14ac:dyDescent="0.2">
      <c r="A262" s="439" t="s">
        <v>134</v>
      </c>
      <c r="B262" s="440" t="s">
        <v>643</v>
      </c>
      <c r="C262" s="439"/>
      <c r="D262" s="442"/>
      <c r="E262" s="442"/>
      <c r="F262" s="520"/>
      <c r="G262" s="520"/>
      <c r="H262" s="520"/>
      <c r="I262" s="520"/>
      <c r="J262" s="520"/>
      <c r="K262" s="520"/>
      <c r="L262" s="468"/>
      <c r="M262" s="468"/>
      <c r="N262" s="468"/>
      <c r="O262" s="444"/>
      <c r="P262" s="469"/>
      <c r="Q262" s="469"/>
      <c r="R262" s="469"/>
      <c r="S262" s="469"/>
      <c r="T262" s="469"/>
      <c r="U262" s="469"/>
      <c r="V262" s="469"/>
      <c r="W262" s="469"/>
      <c r="X262" s="469"/>
      <c r="Y262" s="469"/>
      <c r="Z262" s="469"/>
      <c r="AA262" s="469"/>
      <c r="AB262" s="469"/>
      <c r="AC262" s="469"/>
      <c r="AD262" s="469"/>
      <c r="AE262" s="443"/>
      <c r="AF262" s="443"/>
      <c r="AG262" s="443"/>
    </row>
    <row r="263" spans="1:33" x14ac:dyDescent="0.2">
      <c r="A263" s="439" t="s">
        <v>134</v>
      </c>
      <c r="B263" s="440" t="s">
        <v>644</v>
      </c>
      <c r="C263" s="439"/>
      <c r="D263" s="442"/>
      <c r="E263" s="442"/>
      <c r="F263" s="520"/>
      <c r="G263" s="520"/>
      <c r="H263" s="520"/>
      <c r="I263" s="520"/>
      <c r="J263" s="520"/>
      <c r="K263" s="520"/>
      <c r="L263" s="468"/>
      <c r="M263" s="468"/>
      <c r="N263" s="468"/>
      <c r="O263" s="468"/>
      <c r="P263" s="444"/>
      <c r="Q263" s="469"/>
      <c r="R263" s="469"/>
      <c r="S263" s="469"/>
      <c r="T263" s="469"/>
      <c r="U263" s="469"/>
      <c r="V263" s="469"/>
      <c r="W263" s="469"/>
      <c r="X263" s="469"/>
      <c r="Y263" s="469"/>
      <c r="Z263" s="469"/>
      <c r="AA263" s="469"/>
      <c r="AB263" s="469"/>
      <c r="AC263" s="469"/>
      <c r="AD263" s="469"/>
      <c r="AE263" s="443"/>
      <c r="AF263" s="443"/>
      <c r="AG263" s="443"/>
    </row>
    <row r="264" spans="1:33" x14ac:dyDescent="0.2">
      <c r="A264" s="439" t="s">
        <v>134</v>
      </c>
      <c r="B264" s="440" t="s">
        <v>655</v>
      </c>
      <c r="C264" s="443"/>
      <c r="D264" s="442"/>
      <c r="E264" s="442"/>
      <c r="F264" s="520"/>
      <c r="G264" s="520"/>
      <c r="H264" s="520"/>
      <c r="I264" s="520"/>
      <c r="J264" s="520"/>
      <c r="K264" s="520"/>
      <c r="L264" s="468"/>
      <c r="M264" s="468"/>
      <c r="N264" s="468"/>
      <c r="O264" s="468"/>
      <c r="P264" s="468"/>
      <c r="Q264" s="444"/>
      <c r="R264" s="469"/>
      <c r="S264" s="469"/>
      <c r="T264" s="469"/>
      <c r="U264" s="469"/>
      <c r="V264" s="469"/>
      <c r="W264" s="469"/>
      <c r="X264" s="469"/>
      <c r="Y264" s="469"/>
      <c r="Z264" s="469"/>
      <c r="AA264" s="469"/>
      <c r="AB264" s="469"/>
      <c r="AC264" s="469"/>
      <c r="AD264" s="469"/>
      <c r="AE264" s="443"/>
      <c r="AF264" s="443"/>
      <c r="AG264" s="443"/>
    </row>
    <row r="265" spans="1:33" x14ac:dyDescent="0.2">
      <c r="A265" s="439" t="s">
        <v>134</v>
      </c>
      <c r="B265" s="440" t="s">
        <v>646</v>
      </c>
      <c r="C265" s="443"/>
      <c r="D265" s="442"/>
      <c r="E265" s="442"/>
      <c r="F265" s="520"/>
      <c r="G265" s="520"/>
      <c r="H265" s="520"/>
      <c r="I265" s="520"/>
      <c r="J265" s="520"/>
      <c r="K265" s="520"/>
      <c r="L265" s="468"/>
      <c r="M265" s="468"/>
      <c r="N265" s="468"/>
      <c r="O265" s="468"/>
      <c r="P265" s="468"/>
      <c r="Q265" s="468"/>
      <c r="R265" s="444"/>
      <c r="T265" s="443"/>
      <c r="U265" s="443"/>
      <c r="V265" s="443"/>
      <c r="W265" s="469"/>
      <c r="X265" s="469"/>
      <c r="Y265" s="469"/>
      <c r="Z265" s="469"/>
      <c r="AA265" s="469"/>
      <c r="AB265" s="469"/>
      <c r="AC265" s="469"/>
      <c r="AD265" s="469"/>
      <c r="AE265" s="443"/>
      <c r="AF265" s="443"/>
      <c r="AG265" s="443"/>
    </row>
    <row r="266" spans="1:33" x14ac:dyDescent="0.2">
      <c r="A266" s="439" t="s">
        <v>134</v>
      </c>
      <c r="B266" s="440" t="s">
        <v>647</v>
      </c>
      <c r="C266" s="443"/>
      <c r="D266" s="442"/>
      <c r="E266" s="442"/>
      <c r="F266" s="520"/>
      <c r="G266" s="520"/>
      <c r="H266" s="520"/>
      <c r="I266" s="520"/>
      <c r="J266" s="520"/>
      <c r="K266" s="520"/>
      <c r="L266" s="468"/>
      <c r="M266" s="468"/>
      <c r="N266" s="468"/>
      <c r="O266" s="468"/>
      <c r="P266" s="468"/>
      <c r="Q266" s="468"/>
      <c r="R266" s="468"/>
      <c r="S266" s="444"/>
      <c r="T266" s="443"/>
      <c r="U266" s="443"/>
      <c r="V266" s="443"/>
      <c r="W266" s="469"/>
      <c r="X266" s="469"/>
      <c r="Y266" s="469"/>
      <c r="Z266" s="469"/>
      <c r="AA266" s="469"/>
      <c r="AB266" s="469"/>
      <c r="AC266" s="469"/>
      <c r="AD266" s="469"/>
      <c r="AE266" s="443"/>
      <c r="AF266" s="443"/>
      <c r="AG266" s="443"/>
    </row>
    <row r="267" spans="1:33" x14ac:dyDescent="0.2">
      <c r="A267" s="439" t="s">
        <v>134</v>
      </c>
      <c r="B267" s="440" t="s">
        <v>648</v>
      </c>
      <c r="C267" s="443"/>
      <c r="D267" s="442"/>
      <c r="E267" s="442"/>
      <c r="F267" s="520"/>
      <c r="G267" s="520"/>
      <c r="H267" s="520"/>
      <c r="I267" s="520"/>
      <c r="J267" s="520"/>
      <c r="K267" s="520"/>
      <c r="L267" s="468"/>
      <c r="M267" s="468"/>
      <c r="N267" s="468"/>
      <c r="O267" s="468"/>
      <c r="P267" s="468"/>
      <c r="Q267" s="468"/>
      <c r="R267" s="468"/>
      <c r="S267" s="468"/>
      <c r="T267" s="444"/>
      <c r="U267" s="443"/>
      <c r="V267" s="443"/>
      <c r="W267" s="469"/>
      <c r="X267" s="469"/>
      <c r="Y267" s="469"/>
      <c r="Z267" s="469"/>
      <c r="AA267" s="469"/>
      <c r="AB267" s="469"/>
      <c r="AC267" s="469"/>
      <c r="AD267" s="469"/>
      <c r="AE267" s="443"/>
      <c r="AF267" s="443"/>
      <c r="AG267" s="443"/>
    </row>
    <row r="268" spans="1:33" x14ac:dyDescent="0.2">
      <c r="A268" s="439" t="s">
        <v>134</v>
      </c>
      <c r="B268" s="440" t="s">
        <v>649</v>
      </c>
      <c r="C268" s="443"/>
      <c r="D268" s="442"/>
      <c r="E268" s="442"/>
      <c r="F268" s="520"/>
      <c r="G268" s="520"/>
      <c r="H268" s="520"/>
      <c r="I268" s="520"/>
      <c r="J268" s="520"/>
      <c r="K268" s="520"/>
      <c r="L268" s="468"/>
      <c r="M268" s="468"/>
      <c r="N268" s="468"/>
      <c r="O268" s="468"/>
      <c r="P268" s="468"/>
      <c r="Q268" s="468"/>
      <c r="R268" s="468"/>
      <c r="S268" s="468"/>
      <c r="T268" s="468"/>
      <c r="U268" s="444"/>
      <c r="V268" s="443"/>
      <c r="W268" s="469"/>
      <c r="X268" s="469"/>
      <c r="Y268" s="469"/>
      <c r="Z268" s="469"/>
      <c r="AA268" s="469"/>
      <c r="AB268" s="469"/>
      <c r="AC268" s="469"/>
      <c r="AD268" s="469"/>
      <c r="AE268" s="443"/>
      <c r="AF268" s="443"/>
      <c r="AG268" s="443"/>
    </row>
    <row r="269" spans="1:33" x14ac:dyDescent="0.2">
      <c r="A269" s="439" t="s">
        <v>134</v>
      </c>
      <c r="B269" s="440" t="s">
        <v>650</v>
      </c>
      <c r="C269" s="443"/>
      <c r="D269" s="442"/>
      <c r="E269" s="442"/>
      <c r="F269" s="520"/>
      <c r="G269" s="520"/>
      <c r="H269" s="520"/>
      <c r="I269" s="520"/>
      <c r="J269" s="520"/>
      <c r="K269" s="520"/>
      <c r="L269" s="468"/>
      <c r="M269" s="468"/>
      <c r="N269" s="468"/>
      <c r="O269" s="468"/>
      <c r="P269" s="468"/>
      <c r="Q269" s="468"/>
      <c r="R269" s="468"/>
      <c r="S269" s="468"/>
      <c r="T269" s="468"/>
      <c r="U269" s="468"/>
      <c r="V269" s="444"/>
      <c r="W269" s="469"/>
      <c r="X269" s="469"/>
      <c r="Y269" s="469"/>
      <c r="Z269" s="469"/>
      <c r="AA269" s="469"/>
      <c r="AB269" s="469"/>
      <c r="AC269" s="469"/>
      <c r="AD269" s="469"/>
      <c r="AE269" s="443"/>
      <c r="AF269" s="443"/>
      <c r="AG269" s="443"/>
    </row>
    <row r="270" spans="1:33" x14ac:dyDescent="0.2">
      <c r="A270" s="439" t="s">
        <v>134</v>
      </c>
      <c r="B270" s="440" t="s">
        <v>651</v>
      </c>
      <c r="C270" s="443"/>
      <c r="D270" s="442"/>
      <c r="E270" s="442"/>
      <c r="F270" s="520"/>
      <c r="G270" s="520"/>
      <c r="H270" s="520"/>
      <c r="I270" s="520"/>
      <c r="J270" s="520"/>
      <c r="K270" s="520"/>
      <c r="L270" s="468"/>
      <c r="M270" s="468"/>
      <c r="N270" s="468"/>
      <c r="O270" s="468"/>
      <c r="P270" s="468"/>
      <c r="Q270" s="468"/>
      <c r="R270" s="468"/>
      <c r="S270" s="468"/>
      <c r="T270" s="468"/>
      <c r="U270" s="468"/>
      <c r="V270" s="468"/>
      <c r="W270" s="444"/>
      <c r="X270" s="469"/>
      <c r="Y270" s="469"/>
      <c r="Z270" s="469"/>
      <c r="AA270" s="469"/>
      <c r="AB270" s="469"/>
      <c r="AC270" s="469"/>
      <c r="AD270" s="469"/>
      <c r="AE270" s="443"/>
      <c r="AF270" s="443"/>
      <c r="AG270" s="443"/>
    </row>
    <row r="271" spans="1:33" x14ac:dyDescent="0.2">
      <c r="A271" s="439" t="s">
        <v>134</v>
      </c>
      <c r="B271" s="440" t="s">
        <v>652</v>
      </c>
      <c r="C271" s="443"/>
      <c r="D271" s="442"/>
      <c r="E271" s="442"/>
      <c r="F271" s="520"/>
      <c r="G271" s="520"/>
      <c r="H271" s="520"/>
      <c r="I271" s="520"/>
      <c r="J271" s="520"/>
      <c r="K271" s="520"/>
      <c r="L271" s="468"/>
      <c r="M271" s="468"/>
      <c r="N271" s="468"/>
      <c r="O271" s="468"/>
      <c r="P271" s="468"/>
      <c r="Q271" s="468"/>
      <c r="R271" s="468"/>
      <c r="S271" s="468"/>
      <c r="T271" s="468"/>
      <c r="U271" s="468"/>
      <c r="V271" s="468"/>
      <c r="W271" s="468"/>
      <c r="X271" s="444"/>
      <c r="Y271" s="469"/>
      <c r="Z271" s="469"/>
      <c r="AA271" s="469"/>
      <c r="AB271" s="469"/>
      <c r="AC271" s="469"/>
      <c r="AD271" s="469"/>
      <c r="AE271" s="443"/>
      <c r="AF271" s="443"/>
      <c r="AG271" s="443"/>
    </row>
    <row r="272" spans="1:33" x14ac:dyDescent="0.2">
      <c r="A272" s="439" t="s">
        <v>134</v>
      </c>
      <c r="B272" s="440" t="s">
        <v>656</v>
      </c>
      <c r="C272" s="443"/>
      <c r="D272" s="442"/>
      <c r="E272" s="442"/>
      <c r="F272" s="520"/>
      <c r="G272" s="520"/>
      <c r="H272" s="520"/>
      <c r="I272" s="520"/>
      <c r="J272" s="520"/>
      <c r="K272" s="520"/>
      <c r="L272" s="468"/>
      <c r="M272" s="468"/>
      <c r="N272" s="468"/>
      <c r="O272" s="468"/>
      <c r="P272" s="468"/>
      <c r="Q272" s="468"/>
      <c r="R272" s="468"/>
      <c r="S272" s="468"/>
      <c r="T272" s="468"/>
      <c r="U272" s="468"/>
      <c r="V272" s="468"/>
      <c r="W272" s="468"/>
      <c r="X272" s="468"/>
      <c r="Y272" s="444"/>
      <c r="Z272" s="469"/>
      <c r="AA272" s="469"/>
      <c r="AB272" s="469"/>
      <c r="AC272" s="469"/>
      <c r="AD272" s="469"/>
      <c r="AE272" s="443"/>
      <c r="AF272" s="443"/>
      <c r="AG272" s="443"/>
    </row>
    <row r="273" spans="1:33" x14ac:dyDescent="0.2">
      <c r="A273" s="439" t="s">
        <v>134</v>
      </c>
      <c r="B273" s="440" t="s">
        <v>657</v>
      </c>
      <c r="C273" s="443"/>
      <c r="D273" s="442"/>
      <c r="E273" s="442"/>
      <c r="F273" s="520"/>
      <c r="G273" s="520"/>
      <c r="H273" s="520"/>
      <c r="I273" s="520"/>
      <c r="J273" s="520"/>
      <c r="K273" s="520"/>
      <c r="L273" s="468"/>
      <c r="M273" s="468"/>
      <c r="N273" s="468"/>
      <c r="O273" s="468"/>
      <c r="P273" s="468"/>
      <c r="Q273" s="468"/>
      <c r="R273" s="468"/>
      <c r="S273" s="468"/>
      <c r="T273" s="468"/>
      <c r="U273" s="468"/>
      <c r="V273" s="468"/>
      <c r="W273" s="468"/>
      <c r="X273" s="468"/>
      <c r="Y273" s="468"/>
      <c r="Z273" s="444"/>
      <c r="AA273" s="469"/>
      <c r="AB273" s="469"/>
      <c r="AC273" s="469"/>
      <c r="AD273" s="469"/>
      <c r="AE273" s="443"/>
      <c r="AF273" s="443"/>
      <c r="AG273" s="443"/>
    </row>
    <row r="274" spans="1:33" x14ac:dyDescent="0.2">
      <c r="A274" s="439" t="s">
        <v>134</v>
      </c>
      <c r="B274" s="440" t="s">
        <v>658</v>
      </c>
      <c r="C274" s="443"/>
      <c r="D274" s="442"/>
      <c r="E274" s="442"/>
      <c r="F274" s="520"/>
      <c r="G274" s="520"/>
      <c r="H274" s="520"/>
      <c r="I274" s="520"/>
      <c r="J274" s="520"/>
      <c r="K274" s="520"/>
      <c r="L274" s="468"/>
      <c r="M274" s="468"/>
      <c r="N274" s="468"/>
      <c r="O274" s="468"/>
      <c r="P274" s="468"/>
      <c r="Q274" s="468"/>
      <c r="R274" s="468"/>
      <c r="S274" s="468"/>
      <c r="T274" s="468"/>
      <c r="U274" s="468"/>
      <c r="V274" s="468"/>
      <c r="W274" s="468"/>
      <c r="X274" s="468"/>
      <c r="Y274" s="468"/>
      <c r="Z274" s="468"/>
      <c r="AA274" s="444"/>
      <c r="AB274" s="469"/>
      <c r="AC274" s="469"/>
      <c r="AD274" s="469"/>
      <c r="AE274" s="443"/>
      <c r="AF274" s="443"/>
      <c r="AG274" s="443"/>
    </row>
    <row r="275" spans="1:33" x14ac:dyDescent="0.2">
      <c r="A275" s="439" t="s">
        <v>134</v>
      </c>
      <c r="B275" s="440" t="s">
        <v>659</v>
      </c>
      <c r="C275" s="443"/>
      <c r="D275" s="442"/>
      <c r="E275" s="442"/>
      <c r="F275" s="520"/>
      <c r="G275" s="520"/>
      <c r="H275" s="520"/>
      <c r="I275" s="520"/>
      <c r="J275" s="520"/>
      <c r="K275" s="520"/>
      <c r="L275" s="468"/>
      <c r="M275" s="468"/>
      <c r="N275" s="468"/>
      <c r="O275" s="468"/>
      <c r="P275" s="468"/>
      <c r="Q275" s="468"/>
      <c r="R275" s="468"/>
      <c r="S275" s="468"/>
      <c r="T275" s="468"/>
      <c r="U275" s="468"/>
      <c r="V275" s="468"/>
      <c r="W275" s="468"/>
      <c r="X275" s="468"/>
      <c r="Y275" s="468"/>
      <c r="Z275" s="468"/>
      <c r="AA275" s="468"/>
      <c r="AB275" s="444"/>
      <c r="AC275" s="469"/>
      <c r="AD275" s="469"/>
      <c r="AE275" s="443"/>
      <c r="AF275" s="443"/>
      <c r="AG275" s="443"/>
    </row>
    <row r="276" spans="1:33" x14ac:dyDescent="0.2">
      <c r="A276" s="439" t="s">
        <v>134</v>
      </c>
      <c r="B276" s="440" t="s">
        <v>660</v>
      </c>
      <c r="C276" s="443"/>
      <c r="D276" s="442"/>
      <c r="E276" s="442"/>
      <c r="F276" s="520"/>
      <c r="G276" s="520"/>
      <c r="H276" s="520"/>
      <c r="I276" s="520"/>
      <c r="J276" s="520"/>
      <c r="K276" s="520"/>
      <c r="L276" s="468"/>
      <c r="M276" s="468"/>
      <c r="N276" s="468"/>
      <c r="O276" s="468"/>
      <c r="P276" s="468"/>
      <c r="Q276" s="468"/>
      <c r="R276" s="468"/>
      <c r="S276" s="468"/>
      <c r="T276" s="468"/>
      <c r="U276" s="468"/>
      <c r="V276" s="468"/>
      <c r="W276" s="468"/>
      <c r="X276" s="468"/>
      <c r="Y276" s="468"/>
      <c r="Z276" s="468"/>
      <c r="AA276" s="468"/>
      <c r="AB276" s="468"/>
      <c r="AC276" s="444"/>
      <c r="AD276" s="469"/>
      <c r="AE276" s="443"/>
      <c r="AF276" s="443"/>
      <c r="AG276" s="443"/>
    </row>
    <row r="277" spans="1:33" x14ac:dyDescent="0.2">
      <c r="A277" s="439" t="s">
        <v>134</v>
      </c>
      <c r="B277" s="440" t="s">
        <v>661</v>
      </c>
      <c r="C277" s="443"/>
      <c r="D277" s="442"/>
      <c r="E277" s="442"/>
      <c r="F277" s="520"/>
      <c r="G277" s="520"/>
      <c r="H277" s="520"/>
      <c r="I277" s="520"/>
      <c r="J277" s="520"/>
      <c r="K277" s="520"/>
      <c r="L277" s="468"/>
      <c r="M277" s="468"/>
      <c r="N277" s="468"/>
      <c r="O277" s="468"/>
      <c r="P277" s="468"/>
      <c r="Q277" s="468"/>
      <c r="R277" s="468"/>
      <c r="S277" s="468"/>
      <c r="T277" s="468"/>
      <c r="U277" s="468"/>
      <c r="V277" s="468"/>
      <c r="W277" s="468"/>
      <c r="X277" s="468"/>
      <c r="Y277" s="468"/>
      <c r="Z277" s="468"/>
      <c r="AA277" s="468"/>
      <c r="AB277" s="468"/>
      <c r="AC277" s="468"/>
      <c r="AD277" s="444"/>
      <c r="AE277" s="443"/>
      <c r="AF277" s="443"/>
      <c r="AG277" s="443"/>
    </row>
    <row r="278" spans="1:33" x14ac:dyDescent="0.2">
      <c r="A278" s="445"/>
      <c r="B278" s="446" t="s">
        <v>176</v>
      </c>
      <c r="C278" s="447"/>
      <c r="D278" s="447"/>
      <c r="E278" s="447"/>
      <c r="F278" s="447"/>
      <c r="G278" s="447"/>
      <c r="H278" s="447"/>
      <c r="I278" s="447"/>
      <c r="J278" s="447"/>
      <c r="K278" s="447"/>
      <c r="L278" s="447"/>
      <c r="M278" s="447"/>
      <c r="N278" s="447"/>
      <c r="O278" s="447"/>
      <c r="P278" s="447"/>
      <c r="Q278" s="447"/>
      <c r="R278" s="447"/>
      <c r="S278" s="447"/>
      <c r="T278" s="447"/>
      <c r="U278" s="447"/>
      <c r="V278" s="447"/>
      <c r="W278" s="447"/>
      <c r="X278" s="447"/>
      <c r="Y278" s="447"/>
      <c r="Z278" s="447"/>
      <c r="AA278" s="447"/>
      <c r="AB278" s="447"/>
      <c r="AC278" s="447"/>
      <c r="AD278" s="447"/>
      <c r="AE278" s="447"/>
      <c r="AF278" s="447"/>
      <c r="AG278" s="447"/>
    </row>
    <row r="279" spans="1:33" x14ac:dyDescent="0.2">
      <c r="B279" s="434" t="s">
        <v>176</v>
      </c>
      <c r="F279" s="467" t="s">
        <v>69</v>
      </c>
      <c r="G279" s="467"/>
      <c r="H279" s="467"/>
      <c r="I279" s="467"/>
      <c r="J279" s="467"/>
      <c r="K279" s="467"/>
    </row>
    <row r="280" spans="1:33" ht="25.5" x14ac:dyDescent="0.25">
      <c r="A280" s="435"/>
      <c r="B280" s="436" t="s">
        <v>595</v>
      </c>
      <c r="C280" s="949" t="s">
        <v>683</v>
      </c>
      <c r="D280" s="949" t="s">
        <v>677</v>
      </c>
      <c r="E280" s="949" t="s">
        <v>634</v>
      </c>
      <c r="F280" s="951" t="s">
        <v>635</v>
      </c>
      <c r="G280" s="952"/>
      <c r="H280" s="952"/>
      <c r="I280" s="952"/>
      <c r="J280" s="952"/>
      <c r="K280" s="952"/>
      <c r="L280" s="952"/>
      <c r="M280" s="952"/>
      <c r="N280" s="952"/>
      <c r="O280" s="952"/>
      <c r="P280" s="952"/>
      <c r="Q280" s="952"/>
      <c r="R280" s="952"/>
      <c r="S280" s="952"/>
      <c r="T280" s="952"/>
      <c r="U280" s="952"/>
      <c r="V280" s="952"/>
      <c r="W280" s="952"/>
      <c r="X280" s="952"/>
      <c r="Y280" s="952"/>
      <c r="Z280" s="952"/>
      <c r="AA280" s="952"/>
      <c r="AB280" s="952"/>
      <c r="AC280" s="952"/>
      <c r="AD280" s="953"/>
      <c r="AE280" s="466" t="s">
        <v>636</v>
      </c>
      <c r="AF280" s="466" t="s">
        <v>637</v>
      </c>
      <c r="AG280" s="466" t="s">
        <v>638</v>
      </c>
    </row>
    <row r="281" spans="1:33" x14ac:dyDescent="0.2">
      <c r="A281" s="435"/>
      <c r="B281" s="436"/>
      <c r="C281" s="950"/>
      <c r="D281" s="950"/>
      <c r="E281" s="950"/>
      <c r="F281" s="515" t="s">
        <v>678</v>
      </c>
      <c r="G281" s="515" t="s">
        <v>679</v>
      </c>
      <c r="H281" s="515" t="s">
        <v>680</v>
      </c>
      <c r="I281" s="515" t="s">
        <v>681</v>
      </c>
      <c r="J281" s="515" t="s">
        <v>682</v>
      </c>
      <c r="K281" s="515" t="s">
        <v>639</v>
      </c>
      <c r="L281" s="438" t="s">
        <v>640</v>
      </c>
      <c r="M281" s="438" t="s">
        <v>641</v>
      </c>
      <c r="N281" s="438" t="s">
        <v>642</v>
      </c>
      <c r="O281" s="438" t="s">
        <v>643</v>
      </c>
      <c r="P281" s="438" t="s">
        <v>644</v>
      </c>
      <c r="Q281" s="438" t="s">
        <v>645</v>
      </c>
      <c r="R281" s="438" t="s">
        <v>646</v>
      </c>
      <c r="S281" s="438" t="s">
        <v>647</v>
      </c>
      <c r="T281" s="438" t="s">
        <v>648</v>
      </c>
      <c r="U281" s="438" t="s">
        <v>649</v>
      </c>
      <c r="V281" s="438" t="s">
        <v>650</v>
      </c>
      <c r="W281" s="438" t="s">
        <v>651</v>
      </c>
      <c r="X281" s="438" t="s">
        <v>652</v>
      </c>
      <c r="Y281" s="438" t="s">
        <v>73</v>
      </c>
      <c r="Z281" s="438" t="s">
        <v>83</v>
      </c>
      <c r="AA281" s="438" t="s">
        <v>84</v>
      </c>
      <c r="AB281" s="438" t="s">
        <v>85</v>
      </c>
      <c r="AC281" s="438" t="s">
        <v>86</v>
      </c>
      <c r="AD281" s="438" t="s">
        <v>87</v>
      </c>
      <c r="AE281" s="466"/>
      <c r="AF281" s="466"/>
      <c r="AG281" s="466"/>
    </row>
    <row r="282" spans="1:33" x14ac:dyDescent="0.2">
      <c r="A282" s="439" t="s">
        <v>653</v>
      </c>
      <c r="B282" s="440">
        <v>2005</v>
      </c>
      <c r="C282" s="441"/>
      <c r="D282" s="442"/>
      <c r="E282" s="442"/>
      <c r="F282" s="516"/>
      <c r="G282" s="516"/>
      <c r="H282" s="516"/>
      <c r="I282" s="516"/>
      <c r="J282" s="516"/>
      <c r="K282" s="518"/>
      <c r="L282" s="469"/>
      <c r="M282" s="469"/>
      <c r="N282" s="469"/>
      <c r="O282" s="469"/>
      <c r="P282" s="469"/>
      <c r="Q282" s="469"/>
      <c r="R282" s="469"/>
      <c r="S282" s="469"/>
      <c r="T282" s="469"/>
      <c r="U282" s="469"/>
      <c r="V282" s="469"/>
      <c r="W282" s="469"/>
      <c r="X282" s="469"/>
      <c r="Y282" s="469"/>
      <c r="Z282" s="469"/>
      <c r="AA282" s="469"/>
      <c r="AB282" s="469"/>
      <c r="AC282" s="469"/>
      <c r="AD282" s="469"/>
      <c r="AE282" s="443"/>
      <c r="AF282" s="443"/>
      <c r="AG282" s="443"/>
    </row>
    <row r="283" spans="1:33" x14ac:dyDescent="0.2">
      <c r="A283" s="439" t="s">
        <v>134</v>
      </c>
      <c r="B283" s="517" t="s">
        <v>678</v>
      </c>
      <c r="C283" s="441"/>
      <c r="D283" s="442"/>
      <c r="E283" s="442"/>
      <c r="F283" s="519"/>
      <c r="G283" s="518"/>
      <c r="H283" s="518"/>
      <c r="I283" s="518"/>
      <c r="J283" s="518"/>
      <c r="K283" s="518"/>
      <c r="L283" s="469"/>
      <c r="M283" s="469"/>
      <c r="N283" s="469"/>
      <c r="O283" s="469"/>
      <c r="P283" s="469"/>
      <c r="Q283" s="469"/>
      <c r="R283" s="469"/>
      <c r="S283" s="469"/>
      <c r="T283" s="469"/>
      <c r="U283" s="469"/>
      <c r="V283" s="469"/>
      <c r="W283" s="469"/>
      <c r="X283" s="469"/>
      <c r="Y283" s="469"/>
      <c r="Z283" s="469"/>
      <c r="AA283" s="469"/>
      <c r="AB283" s="469"/>
      <c r="AC283" s="469"/>
      <c r="AD283" s="469"/>
      <c r="AE283" s="443"/>
      <c r="AF283" s="443"/>
      <c r="AG283" s="443"/>
    </row>
    <row r="284" spans="1:33" x14ac:dyDescent="0.2">
      <c r="A284" s="439" t="s">
        <v>134</v>
      </c>
      <c r="B284" s="517" t="s">
        <v>679</v>
      </c>
      <c r="C284" s="441"/>
      <c r="D284" s="442"/>
      <c r="E284" s="442"/>
      <c r="F284" s="520"/>
      <c r="G284" s="519"/>
      <c r="H284" s="518"/>
      <c r="I284" s="518"/>
      <c r="J284" s="518"/>
      <c r="K284" s="518"/>
      <c r="L284" s="469"/>
      <c r="M284" s="469"/>
      <c r="N284" s="469"/>
      <c r="O284" s="469"/>
      <c r="P284" s="469"/>
      <c r="Q284" s="469"/>
      <c r="R284" s="469"/>
      <c r="S284" s="469"/>
      <c r="T284" s="469"/>
      <c r="U284" s="469"/>
      <c r="V284" s="469"/>
      <c r="W284" s="469"/>
      <c r="X284" s="469"/>
      <c r="Y284" s="469"/>
      <c r="Z284" s="469"/>
      <c r="AA284" s="469"/>
      <c r="AB284" s="469"/>
      <c r="AC284" s="469"/>
      <c r="AD284" s="469"/>
      <c r="AE284" s="443"/>
      <c r="AF284" s="443"/>
      <c r="AG284" s="443"/>
    </row>
    <row r="285" spans="1:33" x14ac:dyDescent="0.2">
      <c r="A285" s="439" t="s">
        <v>134</v>
      </c>
      <c r="B285" s="517" t="s">
        <v>680</v>
      </c>
      <c r="C285" s="441"/>
      <c r="D285" s="442"/>
      <c r="E285" s="442"/>
      <c r="F285" s="520"/>
      <c r="G285" s="520"/>
      <c r="H285" s="519"/>
      <c r="I285" s="518"/>
      <c r="J285" s="518"/>
      <c r="K285" s="518"/>
      <c r="L285" s="469"/>
      <c r="M285" s="469"/>
      <c r="N285" s="469"/>
      <c r="O285" s="469"/>
      <c r="P285" s="469"/>
      <c r="Q285" s="469"/>
      <c r="R285" s="469"/>
      <c r="S285" s="469"/>
      <c r="T285" s="469"/>
      <c r="U285" s="469"/>
      <c r="V285" s="469"/>
      <c r="W285" s="469"/>
      <c r="X285" s="469"/>
      <c r="Y285" s="469"/>
      <c r="Z285" s="469"/>
      <c r="AA285" s="469"/>
      <c r="AB285" s="469"/>
      <c r="AC285" s="469"/>
      <c r="AD285" s="469"/>
      <c r="AE285" s="443"/>
      <c r="AF285" s="443"/>
      <c r="AG285" s="443"/>
    </row>
    <row r="286" spans="1:33" x14ac:dyDescent="0.2">
      <c r="A286" s="439" t="s">
        <v>134</v>
      </c>
      <c r="B286" s="517" t="s">
        <v>681</v>
      </c>
      <c r="C286" s="441"/>
      <c r="D286" s="442"/>
      <c r="E286" s="442"/>
      <c r="F286" s="520"/>
      <c r="G286" s="520"/>
      <c r="H286" s="520"/>
      <c r="I286" s="519"/>
      <c r="J286" s="518"/>
      <c r="K286" s="518"/>
      <c r="L286" s="469"/>
      <c r="M286" s="469"/>
      <c r="N286" s="469"/>
      <c r="O286" s="469"/>
      <c r="P286" s="469"/>
      <c r="Q286" s="469"/>
      <c r="R286" s="469"/>
      <c r="S286" s="469"/>
      <c r="T286" s="469"/>
      <c r="U286" s="469"/>
      <c r="V286" s="469"/>
      <c r="W286" s="469"/>
      <c r="X286" s="469"/>
      <c r="Y286" s="469"/>
      <c r="Z286" s="469"/>
      <c r="AA286" s="469"/>
      <c r="AB286" s="469"/>
      <c r="AC286" s="469"/>
      <c r="AD286" s="469"/>
      <c r="AE286" s="443"/>
      <c r="AF286" s="443"/>
      <c r="AG286" s="443"/>
    </row>
    <row r="287" spans="1:33" x14ac:dyDescent="0.2">
      <c r="A287" s="439" t="s">
        <v>134</v>
      </c>
      <c r="B287" s="517" t="s">
        <v>682</v>
      </c>
      <c r="C287" s="441"/>
      <c r="D287" s="442"/>
      <c r="E287" s="442"/>
      <c r="F287" s="520"/>
      <c r="G287" s="520"/>
      <c r="H287" s="520"/>
      <c r="I287" s="520"/>
      <c r="J287" s="519"/>
      <c r="K287" s="518"/>
      <c r="L287" s="469"/>
      <c r="M287" s="469"/>
      <c r="N287" s="469"/>
      <c r="O287" s="469"/>
      <c r="P287" s="469"/>
      <c r="Q287" s="469"/>
      <c r="R287" s="469"/>
      <c r="S287" s="469"/>
      <c r="T287" s="469"/>
      <c r="U287" s="469"/>
      <c r="V287" s="469"/>
      <c r="W287" s="469"/>
      <c r="X287" s="469"/>
      <c r="Y287" s="469"/>
      <c r="Z287" s="469"/>
      <c r="AA287" s="469"/>
      <c r="AB287" s="469"/>
      <c r="AC287" s="469"/>
      <c r="AD287" s="469"/>
      <c r="AE287" s="443"/>
      <c r="AF287" s="443"/>
      <c r="AG287" s="443"/>
    </row>
    <row r="288" spans="1:33" x14ac:dyDescent="0.2">
      <c r="A288" s="439" t="s">
        <v>134</v>
      </c>
      <c r="B288" s="440" t="s">
        <v>639</v>
      </c>
      <c r="C288" s="439"/>
      <c r="D288" s="442"/>
      <c r="E288" s="442"/>
      <c r="F288" s="520"/>
      <c r="G288" s="520"/>
      <c r="H288" s="520"/>
      <c r="I288" s="520"/>
      <c r="J288" s="520"/>
      <c r="K288" s="519"/>
      <c r="L288" s="469"/>
      <c r="M288" s="469"/>
      <c r="N288" s="469"/>
      <c r="O288" s="469"/>
      <c r="P288" s="469"/>
      <c r="Q288" s="469"/>
      <c r="R288" s="469"/>
      <c r="S288" s="469"/>
      <c r="T288" s="469"/>
      <c r="U288" s="469"/>
      <c r="V288" s="469"/>
      <c r="W288" s="469"/>
      <c r="X288" s="469"/>
      <c r="Y288" s="469"/>
      <c r="Z288" s="469"/>
      <c r="AA288" s="469"/>
      <c r="AB288" s="469"/>
      <c r="AC288" s="469"/>
      <c r="AD288" s="469"/>
      <c r="AE288" s="443"/>
      <c r="AF288" s="443"/>
      <c r="AG288" s="443"/>
    </row>
    <row r="289" spans="1:33" x14ac:dyDescent="0.2">
      <c r="A289" s="439" t="s">
        <v>134</v>
      </c>
      <c r="B289" s="440" t="s">
        <v>640</v>
      </c>
      <c r="C289" s="439"/>
      <c r="D289" s="442"/>
      <c r="E289" s="442"/>
      <c r="F289" s="520"/>
      <c r="G289" s="520"/>
      <c r="H289" s="520"/>
      <c r="I289" s="520"/>
      <c r="J289" s="520"/>
      <c r="K289" s="520"/>
      <c r="L289" s="444"/>
      <c r="M289" s="469"/>
      <c r="N289" s="469"/>
      <c r="O289" s="469"/>
      <c r="P289" s="469"/>
      <c r="Q289" s="469"/>
      <c r="R289" s="469"/>
      <c r="S289" s="469"/>
      <c r="T289" s="469"/>
      <c r="U289" s="469"/>
      <c r="V289" s="469"/>
      <c r="W289" s="469"/>
      <c r="X289" s="469"/>
      <c r="Y289" s="469"/>
      <c r="Z289" s="469"/>
      <c r="AA289" s="469"/>
      <c r="AB289" s="469"/>
      <c r="AC289" s="469"/>
      <c r="AD289" s="469"/>
      <c r="AE289" s="443"/>
      <c r="AF289" s="443"/>
      <c r="AG289" s="443"/>
    </row>
    <row r="290" spans="1:33" x14ac:dyDescent="0.2">
      <c r="A290" s="439" t="s">
        <v>134</v>
      </c>
      <c r="B290" s="440" t="s">
        <v>641</v>
      </c>
      <c r="C290" s="439"/>
      <c r="D290" s="442"/>
      <c r="E290" s="442"/>
      <c r="F290" s="520"/>
      <c r="G290" s="520"/>
      <c r="H290" s="520"/>
      <c r="I290" s="520"/>
      <c r="J290" s="520"/>
      <c r="K290" s="520"/>
      <c r="L290" s="468"/>
      <c r="M290" s="444"/>
      <c r="N290" s="469"/>
      <c r="O290" s="469"/>
      <c r="P290" s="469"/>
      <c r="Q290" s="469"/>
      <c r="R290" s="469"/>
      <c r="S290" s="469"/>
      <c r="T290" s="469"/>
      <c r="U290" s="469"/>
      <c r="V290" s="469"/>
      <c r="W290" s="469"/>
      <c r="X290" s="469"/>
      <c r="Y290" s="469"/>
      <c r="Z290" s="469"/>
      <c r="AA290" s="469"/>
      <c r="AB290" s="469"/>
      <c r="AC290" s="469"/>
      <c r="AD290" s="469"/>
      <c r="AE290" s="443"/>
      <c r="AF290" s="443"/>
      <c r="AG290" s="443"/>
    </row>
    <row r="291" spans="1:33" x14ac:dyDescent="0.2">
      <c r="A291" s="439" t="s">
        <v>134</v>
      </c>
      <c r="B291" s="440" t="s">
        <v>654</v>
      </c>
      <c r="C291" s="439"/>
      <c r="D291" s="442"/>
      <c r="E291" s="442"/>
      <c r="F291" s="520"/>
      <c r="G291" s="520"/>
      <c r="H291" s="520"/>
      <c r="I291" s="520"/>
      <c r="J291" s="520"/>
      <c r="K291" s="520"/>
      <c r="L291" s="468"/>
      <c r="M291" s="468"/>
      <c r="N291" s="444"/>
      <c r="O291" s="469"/>
      <c r="P291" s="469"/>
      <c r="Q291" s="469"/>
      <c r="R291" s="469"/>
      <c r="S291" s="469"/>
      <c r="T291" s="469"/>
      <c r="U291" s="469"/>
      <c r="V291" s="469"/>
      <c r="W291" s="469"/>
      <c r="X291" s="469"/>
      <c r="Y291" s="469"/>
      <c r="Z291" s="469"/>
      <c r="AA291" s="469"/>
      <c r="AB291" s="469"/>
      <c r="AC291" s="469"/>
      <c r="AD291" s="469"/>
      <c r="AE291" s="443"/>
      <c r="AF291" s="443"/>
      <c r="AG291" s="443"/>
    </row>
    <row r="292" spans="1:33" x14ac:dyDescent="0.2">
      <c r="A292" s="439" t="s">
        <v>134</v>
      </c>
      <c r="B292" s="440" t="s">
        <v>643</v>
      </c>
      <c r="C292" s="439"/>
      <c r="D292" s="442"/>
      <c r="E292" s="442"/>
      <c r="F292" s="520"/>
      <c r="G292" s="520"/>
      <c r="H292" s="520"/>
      <c r="I292" s="520"/>
      <c r="J292" s="520"/>
      <c r="K292" s="520"/>
      <c r="L292" s="468"/>
      <c r="M292" s="468"/>
      <c r="N292" s="468"/>
      <c r="O292" s="444"/>
      <c r="P292" s="469"/>
      <c r="Q292" s="469"/>
      <c r="R292" s="469"/>
      <c r="S292" s="469"/>
      <c r="T292" s="469"/>
      <c r="U292" s="469"/>
      <c r="V292" s="469"/>
      <c r="W292" s="469"/>
      <c r="X292" s="469"/>
      <c r="Y292" s="469"/>
      <c r="Z292" s="469"/>
      <c r="AA292" s="469"/>
      <c r="AB292" s="469"/>
      <c r="AC292" s="469"/>
      <c r="AD292" s="469"/>
      <c r="AE292" s="443"/>
      <c r="AF292" s="443"/>
      <c r="AG292" s="443"/>
    </row>
    <row r="293" spans="1:33" x14ac:dyDescent="0.2">
      <c r="A293" s="439" t="s">
        <v>134</v>
      </c>
      <c r="B293" s="440" t="s">
        <v>644</v>
      </c>
      <c r="C293" s="439"/>
      <c r="D293" s="442"/>
      <c r="E293" s="442"/>
      <c r="F293" s="520"/>
      <c r="G293" s="520"/>
      <c r="H293" s="520"/>
      <c r="I293" s="520"/>
      <c r="J293" s="520"/>
      <c r="K293" s="520"/>
      <c r="L293" s="468"/>
      <c r="M293" s="468"/>
      <c r="N293" s="468"/>
      <c r="O293" s="468"/>
      <c r="P293" s="444"/>
      <c r="Q293" s="469"/>
      <c r="R293" s="469"/>
      <c r="S293" s="469"/>
      <c r="T293" s="469"/>
      <c r="U293" s="469"/>
      <c r="V293" s="469"/>
      <c r="W293" s="469"/>
      <c r="X293" s="469"/>
      <c r="Y293" s="469"/>
      <c r="Z293" s="469"/>
      <c r="AA293" s="469"/>
      <c r="AB293" s="469"/>
      <c r="AC293" s="469"/>
      <c r="AD293" s="469"/>
      <c r="AE293" s="443"/>
      <c r="AF293" s="443"/>
      <c r="AG293" s="443"/>
    </row>
    <row r="294" spans="1:33" x14ac:dyDescent="0.2">
      <c r="A294" s="439" t="s">
        <v>134</v>
      </c>
      <c r="B294" s="440" t="s">
        <v>655</v>
      </c>
      <c r="C294" s="443"/>
      <c r="D294" s="442"/>
      <c r="E294" s="442"/>
      <c r="F294" s="520"/>
      <c r="G294" s="520"/>
      <c r="H294" s="520"/>
      <c r="I294" s="520"/>
      <c r="J294" s="520"/>
      <c r="K294" s="520"/>
      <c r="L294" s="468"/>
      <c r="M294" s="468"/>
      <c r="N294" s="468"/>
      <c r="O294" s="468"/>
      <c r="P294" s="468"/>
      <c r="Q294" s="444"/>
      <c r="R294" s="469"/>
      <c r="S294" s="469"/>
      <c r="T294" s="469"/>
      <c r="U294" s="469"/>
      <c r="V294" s="469"/>
      <c r="W294" s="469"/>
      <c r="X294" s="469"/>
      <c r="Y294" s="469"/>
      <c r="Z294" s="469"/>
      <c r="AA294" s="469"/>
      <c r="AB294" s="469"/>
      <c r="AC294" s="469"/>
      <c r="AD294" s="469"/>
      <c r="AE294" s="443"/>
      <c r="AF294" s="443"/>
      <c r="AG294" s="443"/>
    </row>
    <row r="295" spans="1:33" x14ac:dyDescent="0.2">
      <c r="A295" s="439" t="s">
        <v>134</v>
      </c>
      <c r="B295" s="440" t="s">
        <v>646</v>
      </c>
      <c r="C295" s="443"/>
      <c r="D295" s="442"/>
      <c r="E295" s="442"/>
      <c r="F295" s="520"/>
      <c r="G295" s="520"/>
      <c r="H295" s="520"/>
      <c r="I295" s="520"/>
      <c r="J295" s="520"/>
      <c r="K295" s="520"/>
      <c r="L295" s="468"/>
      <c r="M295" s="468"/>
      <c r="N295" s="468"/>
      <c r="O295" s="468"/>
      <c r="P295" s="468"/>
      <c r="Q295" s="468"/>
      <c r="R295" s="444"/>
      <c r="T295" s="443"/>
      <c r="U295" s="443"/>
      <c r="V295" s="443"/>
      <c r="W295" s="469"/>
      <c r="X295" s="469"/>
      <c r="Y295" s="469"/>
      <c r="Z295" s="469"/>
      <c r="AA295" s="469"/>
      <c r="AB295" s="469"/>
      <c r="AC295" s="469"/>
      <c r="AD295" s="469"/>
      <c r="AE295" s="443"/>
      <c r="AF295" s="443"/>
      <c r="AG295" s="443"/>
    </row>
    <row r="296" spans="1:33" x14ac:dyDescent="0.2">
      <c r="A296" s="439" t="s">
        <v>134</v>
      </c>
      <c r="B296" s="440" t="s">
        <v>647</v>
      </c>
      <c r="C296" s="443"/>
      <c r="D296" s="442"/>
      <c r="E296" s="442"/>
      <c r="F296" s="520"/>
      <c r="G296" s="520"/>
      <c r="H296" s="520"/>
      <c r="I296" s="520"/>
      <c r="J296" s="520"/>
      <c r="K296" s="520"/>
      <c r="L296" s="468"/>
      <c r="M296" s="468"/>
      <c r="N296" s="468"/>
      <c r="O296" s="468"/>
      <c r="P296" s="468"/>
      <c r="Q296" s="468"/>
      <c r="R296" s="468"/>
      <c r="S296" s="444"/>
      <c r="T296" s="443"/>
      <c r="U296" s="443"/>
      <c r="V296" s="443"/>
      <c r="W296" s="469"/>
      <c r="X296" s="469"/>
      <c r="Y296" s="469"/>
      <c r="Z296" s="469"/>
      <c r="AA296" s="469"/>
      <c r="AB296" s="469"/>
      <c r="AC296" s="469"/>
      <c r="AD296" s="469"/>
      <c r="AE296" s="443"/>
      <c r="AF296" s="443"/>
      <c r="AG296" s="443"/>
    </row>
    <row r="297" spans="1:33" x14ac:dyDescent="0.2">
      <c r="A297" s="439" t="s">
        <v>134</v>
      </c>
      <c r="B297" s="440" t="s">
        <v>648</v>
      </c>
      <c r="C297" s="443"/>
      <c r="D297" s="442"/>
      <c r="E297" s="442"/>
      <c r="F297" s="520"/>
      <c r="G297" s="520"/>
      <c r="H297" s="520"/>
      <c r="I297" s="520"/>
      <c r="J297" s="520"/>
      <c r="K297" s="520"/>
      <c r="L297" s="468"/>
      <c r="M297" s="468"/>
      <c r="N297" s="468"/>
      <c r="O297" s="468"/>
      <c r="P297" s="468"/>
      <c r="Q297" s="468"/>
      <c r="R297" s="468"/>
      <c r="S297" s="468"/>
      <c r="T297" s="444"/>
      <c r="U297" s="443"/>
      <c r="V297" s="443"/>
      <c r="W297" s="469"/>
      <c r="X297" s="469"/>
      <c r="Y297" s="469"/>
      <c r="Z297" s="469"/>
      <c r="AA297" s="469"/>
      <c r="AB297" s="469"/>
      <c r="AC297" s="469"/>
      <c r="AD297" s="469"/>
      <c r="AE297" s="443"/>
      <c r="AF297" s="443"/>
      <c r="AG297" s="443"/>
    </row>
    <row r="298" spans="1:33" x14ac:dyDescent="0.2">
      <c r="A298" s="439" t="s">
        <v>134</v>
      </c>
      <c r="B298" s="440" t="s">
        <v>649</v>
      </c>
      <c r="C298" s="443"/>
      <c r="D298" s="442"/>
      <c r="E298" s="442"/>
      <c r="F298" s="520"/>
      <c r="G298" s="520"/>
      <c r="H298" s="520"/>
      <c r="I298" s="520"/>
      <c r="J298" s="520"/>
      <c r="K298" s="520"/>
      <c r="L298" s="468"/>
      <c r="M298" s="468"/>
      <c r="N298" s="468"/>
      <c r="O298" s="468"/>
      <c r="P298" s="468"/>
      <c r="Q298" s="468"/>
      <c r="R298" s="468"/>
      <c r="S298" s="468"/>
      <c r="T298" s="468"/>
      <c r="U298" s="444"/>
      <c r="V298" s="443"/>
      <c r="W298" s="469"/>
      <c r="X298" s="469"/>
      <c r="Y298" s="469"/>
      <c r="Z298" s="469"/>
      <c r="AA298" s="469"/>
      <c r="AB298" s="469"/>
      <c r="AC298" s="469"/>
      <c r="AD298" s="469"/>
      <c r="AE298" s="443"/>
      <c r="AF298" s="443"/>
      <c r="AG298" s="443"/>
    </row>
    <row r="299" spans="1:33" x14ac:dyDescent="0.2">
      <c r="A299" s="439" t="s">
        <v>134</v>
      </c>
      <c r="B299" s="440" t="s">
        <v>650</v>
      </c>
      <c r="C299" s="443"/>
      <c r="D299" s="442"/>
      <c r="E299" s="442"/>
      <c r="F299" s="520"/>
      <c r="G299" s="520"/>
      <c r="H299" s="520"/>
      <c r="I299" s="520"/>
      <c r="J299" s="520"/>
      <c r="K299" s="520"/>
      <c r="L299" s="468"/>
      <c r="M299" s="468"/>
      <c r="N299" s="468"/>
      <c r="O299" s="468"/>
      <c r="P299" s="468"/>
      <c r="Q299" s="468"/>
      <c r="R299" s="468"/>
      <c r="S299" s="468"/>
      <c r="T299" s="468"/>
      <c r="U299" s="468"/>
      <c r="V299" s="444"/>
      <c r="W299" s="469"/>
      <c r="X299" s="469"/>
      <c r="Y299" s="469"/>
      <c r="Z299" s="469"/>
      <c r="AA299" s="469"/>
      <c r="AB299" s="469"/>
      <c r="AC299" s="469"/>
      <c r="AD299" s="469"/>
      <c r="AE299" s="443"/>
      <c r="AF299" s="443"/>
      <c r="AG299" s="443"/>
    </row>
    <row r="300" spans="1:33" x14ac:dyDescent="0.2">
      <c r="A300" s="439" t="s">
        <v>134</v>
      </c>
      <c r="B300" s="440" t="s">
        <v>651</v>
      </c>
      <c r="C300" s="443"/>
      <c r="D300" s="442"/>
      <c r="E300" s="442"/>
      <c r="F300" s="520"/>
      <c r="G300" s="520"/>
      <c r="H300" s="520"/>
      <c r="I300" s="520"/>
      <c r="J300" s="520"/>
      <c r="K300" s="520"/>
      <c r="L300" s="468"/>
      <c r="M300" s="468"/>
      <c r="N300" s="468"/>
      <c r="O300" s="468"/>
      <c r="P300" s="468"/>
      <c r="Q300" s="468"/>
      <c r="R300" s="468"/>
      <c r="S300" s="468"/>
      <c r="T300" s="468"/>
      <c r="U300" s="468"/>
      <c r="V300" s="468"/>
      <c r="W300" s="444"/>
      <c r="X300" s="469"/>
      <c r="Y300" s="469"/>
      <c r="Z300" s="469"/>
      <c r="AA300" s="469"/>
      <c r="AB300" s="469"/>
      <c r="AC300" s="469"/>
      <c r="AD300" s="469"/>
      <c r="AE300" s="443"/>
      <c r="AF300" s="443"/>
      <c r="AG300" s="443"/>
    </row>
    <row r="301" spans="1:33" x14ac:dyDescent="0.2">
      <c r="A301" s="439" t="s">
        <v>134</v>
      </c>
      <c r="B301" s="440" t="s">
        <v>652</v>
      </c>
      <c r="C301" s="443"/>
      <c r="D301" s="442"/>
      <c r="E301" s="442"/>
      <c r="F301" s="520"/>
      <c r="G301" s="520"/>
      <c r="H301" s="520"/>
      <c r="I301" s="520"/>
      <c r="J301" s="520"/>
      <c r="K301" s="520"/>
      <c r="L301" s="468"/>
      <c r="M301" s="468"/>
      <c r="N301" s="468"/>
      <c r="O301" s="468"/>
      <c r="P301" s="468"/>
      <c r="Q301" s="468"/>
      <c r="R301" s="468"/>
      <c r="S301" s="468"/>
      <c r="T301" s="468"/>
      <c r="U301" s="468"/>
      <c r="V301" s="468"/>
      <c r="W301" s="468"/>
      <c r="X301" s="444"/>
      <c r="Y301" s="469"/>
      <c r="Z301" s="469"/>
      <c r="AA301" s="469"/>
      <c r="AB301" s="469"/>
      <c r="AC301" s="469"/>
      <c r="AD301" s="469"/>
      <c r="AE301" s="443"/>
      <c r="AF301" s="443"/>
      <c r="AG301" s="443"/>
    </row>
    <row r="302" spans="1:33" x14ac:dyDescent="0.2">
      <c r="A302" s="439" t="s">
        <v>134</v>
      </c>
      <c r="B302" s="440" t="s">
        <v>656</v>
      </c>
      <c r="C302" s="443"/>
      <c r="D302" s="442"/>
      <c r="E302" s="442"/>
      <c r="F302" s="520"/>
      <c r="G302" s="520"/>
      <c r="H302" s="520"/>
      <c r="I302" s="520"/>
      <c r="J302" s="520"/>
      <c r="K302" s="520"/>
      <c r="L302" s="468"/>
      <c r="M302" s="468"/>
      <c r="N302" s="468"/>
      <c r="O302" s="468"/>
      <c r="P302" s="468"/>
      <c r="Q302" s="468"/>
      <c r="R302" s="468"/>
      <c r="S302" s="468"/>
      <c r="T302" s="468"/>
      <c r="U302" s="468"/>
      <c r="V302" s="468"/>
      <c r="W302" s="468"/>
      <c r="X302" s="468"/>
      <c r="Y302" s="444"/>
      <c r="Z302" s="469"/>
      <c r="AA302" s="469"/>
      <c r="AB302" s="469"/>
      <c r="AC302" s="469"/>
      <c r="AD302" s="469"/>
      <c r="AE302" s="443"/>
      <c r="AF302" s="443"/>
      <c r="AG302" s="443"/>
    </row>
    <row r="303" spans="1:33" x14ac:dyDescent="0.2">
      <c r="A303" s="439" t="s">
        <v>134</v>
      </c>
      <c r="B303" s="440" t="s">
        <v>657</v>
      </c>
      <c r="C303" s="443"/>
      <c r="D303" s="442"/>
      <c r="E303" s="442"/>
      <c r="F303" s="520"/>
      <c r="G303" s="520"/>
      <c r="H303" s="520"/>
      <c r="I303" s="520"/>
      <c r="J303" s="520"/>
      <c r="K303" s="520"/>
      <c r="L303" s="468"/>
      <c r="M303" s="468"/>
      <c r="N303" s="468"/>
      <c r="O303" s="468"/>
      <c r="P303" s="468"/>
      <c r="Q303" s="468"/>
      <c r="R303" s="468"/>
      <c r="S303" s="468"/>
      <c r="T303" s="468"/>
      <c r="U303" s="468"/>
      <c r="V303" s="468"/>
      <c r="W303" s="468"/>
      <c r="X303" s="468"/>
      <c r="Y303" s="468"/>
      <c r="Z303" s="444"/>
      <c r="AA303" s="469"/>
      <c r="AB303" s="469"/>
      <c r="AC303" s="469"/>
      <c r="AD303" s="469"/>
      <c r="AE303" s="443"/>
      <c r="AF303" s="443"/>
      <c r="AG303" s="443"/>
    </row>
    <row r="304" spans="1:33" x14ac:dyDescent="0.2">
      <c r="A304" s="439" t="s">
        <v>134</v>
      </c>
      <c r="B304" s="440" t="s">
        <v>658</v>
      </c>
      <c r="C304" s="443"/>
      <c r="D304" s="442"/>
      <c r="E304" s="442"/>
      <c r="F304" s="520"/>
      <c r="G304" s="520"/>
      <c r="H304" s="520"/>
      <c r="I304" s="520"/>
      <c r="J304" s="520"/>
      <c r="K304" s="520"/>
      <c r="L304" s="468"/>
      <c r="M304" s="468"/>
      <c r="N304" s="468"/>
      <c r="O304" s="468"/>
      <c r="P304" s="468"/>
      <c r="Q304" s="468"/>
      <c r="R304" s="468"/>
      <c r="S304" s="468"/>
      <c r="T304" s="468"/>
      <c r="U304" s="468"/>
      <c r="V304" s="468"/>
      <c r="W304" s="468"/>
      <c r="X304" s="468"/>
      <c r="Y304" s="468"/>
      <c r="Z304" s="468"/>
      <c r="AA304" s="444"/>
      <c r="AB304" s="469"/>
      <c r="AC304" s="469"/>
      <c r="AD304" s="469"/>
      <c r="AE304" s="443"/>
      <c r="AF304" s="443"/>
      <c r="AG304" s="443"/>
    </row>
    <row r="305" spans="1:33" x14ac:dyDescent="0.2">
      <c r="A305" s="439" t="s">
        <v>134</v>
      </c>
      <c r="B305" s="440" t="s">
        <v>659</v>
      </c>
      <c r="C305" s="443"/>
      <c r="D305" s="442"/>
      <c r="E305" s="442"/>
      <c r="F305" s="520"/>
      <c r="G305" s="520"/>
      <c r="H305" s="520"/>
      <c r="I305" s="520"/>
      <c r="J305" s="520"/>
      <c r="K305" s="520"/>
      <c r="L305" s="468"/>
      <c r="M305" s="468"/>
      <c r="N305" s="468"/>
      <c r="O305" s="468"/>
      <c r="P305" s="468"/>
      <c r="Q305" s="468"/>
      <c r="R305" s="468"/>
      <c r="S305" s="468"/>
      <c r="T305" s="468"/>
      <c r="U305" s="468"/>
      <c r="V305" s="468"/>
      <c r="W305" s="468"/>
      <c r="X305" s="468"/>
      <c r="Y305" s="468"/>
      <c r="Z305" s="468"/>
      <c r="AA305" s="468"/>
      <c r="AB305" s="444"/>
      <c r="AC305" s="469"/>
      <c r="AD305" s="469"/>
      <c r="AE305" s="443"/>
      <c r="AF305" s="443"/>
      <c r="AG305" s="443"/>
    </row>
    <row r="306" spans="1:33" x14ac:dyDescent="0.2">
      <c r="A306" s="439" t="s">
        <v>134</v>
      </c>
      <c r="B306" s="440" t="s">
        <v>660</v>
      </c>
      <c r="C306" s="443"/>
      <c r="D306" s="442"/>
      <c r="E306" s="442"/>
      <c r="F306" s="520"/>
      <c r="G306" s="520"/>
      <c r="H306" s="520"/>
      <c r="I306" s="520"/>
      <c r="J306" s="520"/>
      <c r="K306" s="520"/>
      <c r="L306" s="468"/>
      <c r="M306" s="468"/>
      <c r="N306" s="468"/>
      <c r="O306" s="468"/>
      <c r="P306" s="468"/>
      <c r="Q306" s="468"/>
      <c r="R306" s="468"/>
      <c r="S306" s="468"/>
      <c r="T306" s="468"/>
      <c r="U306" s="468"/>
      <c r="V306" s="468"/>
      <c r="W306" s="468"/>
      <c r="X306" s="468"/>
      <c r="Y306" s="468"/>
      <c r="Z306" s="468"/>
      <c r="AA306" s="468"/>
      <c r="AB306" s="468"/>
      <c r="AC306" s="444"/>
      <c r="AD306" s="469"/>
      <c r="AE306" s="443"/>
      <c r="AF306" s="443"/>
      <c r="AG306" s="443"/>
    </row>
    <row r="307" spans="1:33" x14ac:dyDescent="0.2">
      <c r="A307" s="439" t="s">
        <v>134</v>
      </c>
      <c r="B307" s="440" t="s">
        <v>661</v>
      </c>
      <c r="C307" s="443"/>
      <c r="D307" s="442"/>
      <c r="E307" s="442"/>
      <c r="F307" s="520"/>
      <c r="G307" s="520"/>
      <c r="H307" s="520"/>
      <c r="I307" s="520"/>
      <c r="J307" s="520"/>
      <c r="K307" s="520"/>
      <c r="L307" s="468"/>
      <c r="M307" s="468"/>
      <c r="N307" s="468"/>
      <c r="O307" s="468"/>
      <c r="P307" s="468"/>
      <c r="Q307" s="468"/>
      <c r="R307" s="468"/>
      <c r="S307" s="468"/>
      <c r="T307" s="468"/>
      <c r="U307" s="468"/>
      <c r="V307" s="468"/>
      <c r="W307" s="468"/>
      <c r="X307" s="468"/>
      <c r="Y307" s="468"/>
      <c r="Z307" s="468"/>
      <c r="AA307" s="468"/>
      <c r="AB307" s="468"/>
      <c r="AC307" s="468"/>
      <c r="AD307" s="444"/>
      <c r="AE307" s="443"/>
      <c r="AF307" s="443"/>
      <c r="AG307" s="443"/>
    </row>
    <row r="308" spans="1:33" x14ac:dyDescent="0.2">
      <c r="A308" s="445"/>
      <c r="B308" s="446" t="s">
        <v>176</v>
      </c>
      <c r="C308" s="447"/>
      <c r="D308" s="447"/>
      <c r="E308" s="447"/>
      <c r="F308" s="447"/>
      <c r="G308" s="447"/>
      <c r="H308" s="447"/>
      <c r="I308" s="447"/>
      <c r="J308" s="447"/>
      <c r="K308" s="447"/>
      <c r="L308" s="447"/>
      <c r="M308" s="447"/>
      <c r="N308" s="447"/>
      <c r="O308" s="447"/>
      <c r="P308" s="447"/>
      <c r="Q308" s="447"/>
      <c r="R308" s="447"/>
      <c r="S308" s="447"/>
      <c r="T308" s="447"/>
      <c r="U308" s="447"/>
      <c r="V308" s="447"/>
      <c r="W308" s="447"/>
      <c r="X308" s="447"/>
      <c r="Y308" s="447"/>
      <c r="Z308" s="447"/>
      <c r="AA308" s="447"/>
      <c r="AB308" s="447"/>
      <c r="AC308" s="447"/>
      <c r="AD308" s="447"/>
      <c r="AE308" s="447"/>
      <c r="AF308" s="447"/>
      <c r="AG308" s="447"/>
    </row>
    <row r="309" spans="1:33" x14ac:dyDescent="0.2">
      <c r="F309" s="454"/>
      <c r="G309" s="454"/>
      <c r="H309" s="454"/>
      <c r="I309" s="454"/>
      <c r="J309" s="454"/>
      <c r="K309" s="454"/>
    </row>
  </sheetData>
  <mergeCells count="44">
    <mergeCell ref="A2:Y2"/>
    <mergeCell ref="A3:Y3"/>
    <mergeCell ref="A4:Y4"/>
    <mergeCell ref="B6:B7"/>
    <mergeCell ref="C6:C7"/>
    <mergeCell ref="D6:D7"/>
    <mergeCell ref="E6:E7"/>
    <mergeCell ref="F6:AD6"/>
    <mergeCell ref="C37:C38"/>
    <mergeCell ref="D37:D38"/>
    <mergeCell ref="E37:E38"/>
    <mergeCell ref="F37:AD37"/>
    <mergeCell ref="C70:C71"/>
    <mergeCell ref="D70:D71"/>
    <mergeCell ref="E70:E71"/>
    <mergeCell ref="F70:AD70"/>
    <mergeCell ref="C100:C101"/>
    <mergeCell ref="D100:D101"/>
    <mergeCell ref="E100:E101"/>
    <mergeCell ref="F100:AD100"/>
    <mergeCell ref="C130:C131"/>
    <mergeCell ref="D130:D131"/>
    <mergeCell ref="E130:E131"/>
    <mergeCell ref="F130:AD130"/>
    <mergeCell ref="C160:C161"/>
    <mergeCell ref="D160:D161"/>
    <mergeCell ref="E160:E161"/>
    <mergeCell ref="F160:AD160"/>
    <mergeCell ref="C190:C191"/>
    <mergeCell ref="D190:D191"/>
    <mergeCell ref="E190:E191"/>
    <mergeCell ref="F190:AD190"/>
    <mergeCell ref="C280:C281"/>
    <mergeCell ref="D280:D281"/>
    <mergeCell ref="E280:E281"/>
    <mergeCell ref="F280:AD280"/>
    <mergeCell ref="C220:C221"/>
    <mergeCell ref="D220:D221"/>
    <mergeCell ref="E220:E221"/>
    <mergeCell ref="F220:AD220"/>
    <mergeCell ref="C250:C251"/>
    <mergeCell ref="D250:D251"/>
    <mergeCell ref="E250:E251"/>
    <mergeCell ref="F250:AD250"/>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0764A-8DE3-4C75-B477-A49A33756323}">
  <dimension ref="A1:AC129"/>
  <sheetViews>
    <sheetView showGridLines="0" view="pageBreakPreview" topLeftCell="A66" zoomScale="30" zoomScaleNormal="60" zoomScaleSheetLayoutView="30" workbookViewId="0">
      <selection activeCell="F15" sqref="F15"/>
    </sheetView>
  </sheetViews>
  <sheetFormatPr defaultColWidth="9.28515625" defaultRowHeight="12.75" x14ac:dyDescent="0.2"/>
  <cols>
    <col min="1" max="1" width="14.7109375" style="683" customWidth="1"/>
    <col min="2" max="2" width="32.7109375" style="711" bestFit="1" customWidth="1"/>
    <col min="3" max="3" width="21.7109375" style="683" customWidth="1"/>
    <col min="4" max="4" width="19.7109375" style="683" customWidth="1"/>
    <col min="5" max="5" width="19" style="683" customWidth="1"/>
    <col min="6" max="7" width="22.28515625" style="683" customWidth="1"/>
    <col min="8" max="8" width="23.42578125" style="683" customWidth="1"/>
    <col min="9" max="26" width="22.28515625" style="683" customWidth="1"/>
    <col min="27" max="27" width="9.28515625" style="683"/>
    <col min="28" max="28" width="25.7109375" style="683" customWidth="1"/>
    <col min="29" max="29" width="22.28515625" style="683" customWidth="1"/>
    <col min="30" max="16384" width="9.28515625" style="683"/>
  </cols>
  <sheetData>
    <row r="1" spans="1:26" s="681" customFormat="1" x14ac:dyDescent="0.2">
      <c r="B1" s="682"/>
    </row>
    <row r="2" spans="1:26" s="681" customFormat="1" x14ac:dyDescent="0.2">
      <c r="A2" s="960" t="s">
        <v>779</v>
      </c>
      <c r="B2" s="961"/>
      <c r="C2" s="961"/>
      <c r="D2" s="961"/>
      <c r="E2" s="961"/>
      <c r="F2" s="961"/>
      <c r="G2" s="961"/>
      <c r="H2" s="961"/>
      <c r="I2" s="961"/>
      <c r="J2" s="961"/>
      <c r="K2" s="961"/>
      <c r="L2" s="961"/>
      <c r="M2" s="961"/>
    </row>
    <row r="3" spans="1:26" x14ac:dyDescent="0.2">
      <c r="A3" s="962" t="s">
        <v>759</v>
      </c>
      <c r="B3" s="963"/>
      <c r="C3" s="963"/>
      <c r="D3" s="963"/>
      <c r="E3" s="963"/>
      <c r="F3" s="963"/>
      <c r="G3" s="963"/>
      <c r="H3" s="963"/>
      <c r="I3" s="963"/>
      <c r="J3" s="963"/>
      <c r="K3" s="963"/>
      <c r="L3" s="963"/>
      <c r="M3" s="963"/>
    </row>
    <row r="4" spans="1:26" x14ac:dyDescent="0.2">
      <c r="A4" s="960" t="s">
        <v>760</v>
      </c>
      <c r="B4" s="961"/>
      <c r="C4" s="961"/>
      <c r="D4" s="961"/>
      <c r="E4" s="961"/>
      <c r="F4" s="961"/>
      <c r="G4" s="961"/>
      <c r="H4" s="961"/>
      <c r="I4" s="961"/>
      <c r="J4" s="961"/>
      <c r="K4" s="961"/>
      <c r="L4" s="961"/>
      <c r="M4" s="961"/>
    </row>
    <row r="5" spans="1:26" x14ac:dyDescent="0.2">
      <c r="B5" s="684" t="s">
        <v>632</v>
      </c>
    </row>
    <row r="6" spans="1:26" ht="25.5" customHeight="1" x14ac:dyDescent="0.2">
      <c r="A6" s="685"/>
      <c r="B6" s="964" t="s">
        <v>595</v>
      </c>
      <c r="C6" s="958" t="s">
        <v>633</v>
      </c>
      <c r="D6" s="958" t="s">
        <v>677</v>
      </c>
      <c r="E6" s="958" t="s">
        <v>634</v>
      </c>
      <c r="F6" s="686"/>
      <c r="G6" s="686"/>
      <c r="H6" s="686"/>
      <c r="I6" s="686"/>
      <c r="J6" s="686"/>
      <c r="K6" s="686"/>
      <c r="L6" s="686"/>
      <c r="M6" s="686"/>
      <c r="N6" s="686"/>
      <c r="O6" s="686"/>
      <c r="P6" s="686"/>
      <c r="Q6" s="686"/>
      <c r="R6" s="686"/>
      <c r="S6" s="686"/>
      <c r="T6" s="686"/>
      <c r="U6" s="686"/>
      <c r="V6" s="686"/>
      <c r="W6" s="686"/>
      <c r="X6" s="687" t="s">
        <v>636</v>
      </c>
      <c r="Y6" s="687" t="s">
        <v>637</v>
      </c>
      <c r="Z6" s="687" t="s">
        <v>638</v>
      </c>
    </row>
    <row r="7" spans="1:26" x14ac:dyDescent="0.2">
      <c r="A7" s="685"/>
      <c r="B7" s="965"/>
      <c r="C7" s="959"/>
      <c r="D7" s="959"/>
      <c r="E7" s="959"/>
      <c r="F7" s="688" t="s">
        <v>641</v>
      </c>
      <c r="G7" s="688" t="s">
        <v>654</v>
      </c>
      <c r="H7" s="688" t="s">
        <v>643</v>
      </c>
      <c r="I7" s="688" t="s">
        <v>644</v>
      </c>
      <c r="J7" s="688" t="s">
        <v>645</v>
      </c>
      <c r="K7" s="688" t="s">
        <v>646</v>
      </c>
      <c r="L7" s="688" t="s">
        <v>647</v>
      </c>
      <c r="M7" s="688" t="s">
        <v>720</v>
      </c>
      <c r="N7" s="688" t="s">
        <v>721</v>
      </c>
      <c r="O7" s="688" t="s">
        <v>722</v>
      </c>
      <c r="P7" s="688" t="s">
        <v>71</v>
      </c>
      <c r="Q7" s="688" t="s">
        <v>72</v>
      </c>
      <c r="R7" s="688" t="s">
        <v>73</v>
      </c>
      <c r="S7" s="688" t="s">
        <v>83</v>
      </c>
      <c r="T7" s="688" t="s">
        <v>84</v>
      </c>
      <c r="U7" s="688" t="s">
        <v>85</v>
      </c>
      <c r="V7" s="688" t="s">
        <v>86</v>
      </c>
      <c r="W7" s="688" t="s">
        <v>87</v>
      </c>
      <c r="X7" s="687"/>
      <c r="Y7" s="687"/>
      <c r="Z7" s="687"/>
    </row>
    <row r="8" spans="1:26" x14ac:dyDescent="0.2">
      <c r="A8" s="689" t="s">
        <v>653</v>
      </c>
      <c r="B8" s="690" t="s">
        <v>641</v>
      </c>
      <c r="C8" s="691">
        <v>0</v>
      </c>
      <c r="D8" s="692"/>
      <c r="E8" s="692"/>
      <c r="F8" s="693"/>
      <c r="G8" s="693"/>
      <c r="H8" s="693"/>
      <c r="I8" s="693"/>
      <c r="J8" s="693"/>
      <c r="K8" s="693"/>
      <c r="L8" s="693"/>
      <c r="M8" s="693"/>
      <c r="N8" s="693"/>
      <c r="O8" s="693"/>
      <c r="P8" s="693"/>
      <c r="Q8" s="693"/>
      <c r="R8" s="693"/>
      <c r="S8" s="693"/>
      <c r="T8" s="693"/>
      <c r="U8" s="693"/>
      <c r="V8" s="693"/>
      <c r="W8" s="693"/>
      <c r="X8" s="694"/>
      <c r="Y8" s="694"/>
      <c r="Z8" s="694"/>
    </row>
    <row r="9" spans="1:26" x14ac:dyDescent="0.2">
      <c r="A9" s="689" t="s">
        <v>134</v>
      </c>
      <c r="B9" s="690" t="s">
        <v>641</v>
      </c>
      <c r="C9" s="695">
        <v>0</v>
      </c>
      <c r="D9" s="692"/>
      <c r="E9" s="696">
        <v>3.3399999999999999E-2</v>
      </c>
      <c r="F9" s="697">
        <f>(C7*E9)+(C9*E9*218/365)</f>
        <v>0</v>
      </c>
      <c r="G9" s="697">
        <f t="shared" ref="G9:V19" si="0">$C9*$E9</f>
        <v>0</v>
      </c>
      <c r="H9" s="697">
        <f t="shared" si="0"/>
        <v>0</v>
      </c>
      <c r="I9" s="697">
        <f t="shared" si="0"/>
        <v>0</v>
      </c>
      <c r="J9" s="697">
        <f t="shared" si="0"/>
        <v>0</v>
      </c>
      <c r="K9" s="697">
        <f t="shared" si="0"/>
        <v>0</v>
      </c>
      <c r="L9" s="697">
        <f t="shared" si="0"/>
        <v>0</v>
      </c>
      <c r="M9" s="697">
        <f t="shared" si="0"/>
        <v>0</v>
      </c>
      <c r="N9" s="697">
        <f t="shared" si="0"/>
        <v>0</v>
      </c>
      <c r="O9" s="697">
        <f t="shared" si="0"/>
        <v>0</v>
      </c>
      <c r="P9" s="697">
        <f t="shared" si="0"/>
        <v>0</v>
      </c>
      <c r="Q9" s="697">
        <f t="shared" si="0"/>
        <v>0</v>
      </c>
      <c r="R9" s="697">
        <f t="shared" si="0"/>
        <v>0</v>
      </c>
      <c r="S9" s="697">
        <f t="shared" si="0"/>
        <v>0</v>
      </c>
      <c r="T9" s="697">
        <f t="shared" si="0"/>
        <v>0</v>
      </c>
      <c r="U9" s="697">
        <f t="shared" si="0"/>
        <v>0</v>
      </c>
      <c r="V9" s="697">
        <f t="shared" si="0"/>
        <v>0</v>
      </c>
      <c r="W9" s="697">
        <f t="shared" ref="S9:W20" si="1">$C9*$E9</f>
        <v>0</v>
      </c>
      <c r="X9" s="698">
        <f>SUM(F9:W9)</f>
        <v>0</v>
      </c>
      <c r="Y9" s="699">
        <f>IFERROR(X9/C9,0)</f>
        <v>0</v>
      </c>
      <c r="Z9" s="700">
        <f>C9-X9</f>
        <v>0</v>
      </c>
    </row>
    <row r="10" spans="1:26" x14ac:dyDescent="0.2">
      <c r="A10" s="689" t="s">
        <v>134</v>
      </c>
      <c r="B10" s="690" t="s">
        <v>654</v>
      </c>
      <c r="C10" s="695">
        <v>0</v>
      </c>
      <c r="D10" s="695"/>
      <c r="E10" s="696">
        <v>3.3399999999999999E-2</v>
      </c>
      <c r="F10" s="697"/>
      <c r="G10" s="697">
        <f>$C10*$E10/2</f>
        <v>0</v>
      </c>
      <c r="H10" s="697">
        <f t="shared" si="0"/>
        <v>0</v>
      </c>
      <c r="I10" s="697">
        <f t="shared" si="0"/>
        <v>0</v>
      </c>
      <c r="J10" s="697">
        <f t="shared" si="0"/>
        <v>0</v>
      </c>
      <c r="K10" s="697">
        <f t="shared" si="0"/>
        <v>0</v>
      </c>
      <c r="L10" s="697">
        <f t="shared" si="0"/>
        <v>0</v>
      </c>
      <c r="M10" s="697">
        <f t="shared" si="0"/>
        <v>0</v>
      </c>
      <c r="N10" s="697">
        <f t="shared" si="0"/>
        <v>0</v>
      </c>
      <c r="O10" s="697">
        <f t="shared" si="0"/>
        <v>0</v>
      </c>
      <c r="P10" s="697">
        <f t="shared" si="0"/>
        <v>0</v>
      </c>
      <c r="Q10" s="697">
        <f t="shared" si="0"/>
        <v>0</v>
      </c>
      <c r="R10" s="697">
        <f t="shared" si="0"/>
        <v>0</v>
      </c>
      <c r="S10" s="697">
        <f t="shared" si="1"/>
        <v>0</v>
      </c>
      <c r="T10" s="697">
        <f t="shared" si="1"/>
        <v>0</v>
      </c>
      <c r="U10" s="697">
        <f t="shared" si="1"/>
        <v>0</v>
      </c>
      <c r="V10" s="697">
        <f t="shared" si="1"/>
        <v>0</v>
      </c>
      <c r="W10" s="697">
        <f t="shared" si="1"/>
        <v>0</v>
      </c>
      <c r="X10" s="698">
        <f t="shared" ref="X10:X21" si="2">SUM(F10:W10)</f>
        <v>0</v>
      </c>
      <c r="Y10" s="699">
        <f>IFERROR(X10/C10,0)</f>
        <v>0</v>
      </c>
      <c r="Z10" s="700">
        <f>C10-X10</f>
        <v>0</v>
      </c>
    </row>
    <row r="11" spans="1:26" x14ac:dyDescent="0.2">
      <c r="A11" s="689" t="s">
        <v>134</v>
      </c>
      <c r="B11" s="690" t="s">
        <v>643</v>
      </c>
      <c r="C11" s="700">
        <v>0</v>
      </c>
      <c r="D11" s="695"/>
      <c r="E11" s="696">
        <v>3.3399999999999999E-2</v>
      </c>
      <c r="F11" s="697"/>
      <c r="G11" s="697"/>
      <c r="H11" s="697">
        <f>C11*E11/2</f>
        <v>0</v>
      </c>
      <c r="I11" s="697">
        <f t="shared" si="0"/>
        <v>0</v>
      </c>
      <c r="J11" s="697">
        <f t="shared" si="0"/>
        <v>0</v>
      </c>
      <c r="K11" s="697">
        <f t="shared" si="0"/>
        <v>0</v>
      </c>
      <c r="L11" s="697">
        <f t="shared" si="0"/>
        <v>0</v>
      </c>
      <c r="M11" s="697">
        <f t="shared" si="0"/>
        <v>0</v>
      </c>
      <c r="N11" s="697">
        <f t="shared" si="0"/>
        <v>0</v>
      </c>
      <c r="O11" s="697">
        <f t="shared" si="0"/>
        <v>0</v>
      </c>
      <c r="P11" s="697">
        <f t="shared" si="0"/>
        <v>0</v>
      </c>
      <c r="Q11" s="697">
        <f t="shared" si="0"/>
        <v>0</v>
      </c>
      <c r="R11" s="697">
        <f t="shared" si="0"/>
        <v>0</v>
      </c>
      <c r="S11" s="697">
        <f t="shared" si="1"/>
        <v>0</v>
      </c>
      <c r="T11" s="697">
        <f t="shared" si="1"/>
        <v>0</v>
      </c>
      <c r="U11" s="697">
        <f t="shared" si="1"/>
        <v>0</v>
      </c>
      <c r="V11" s="697">
        <f t="shared" si="1"/>
        <v>0</v>
      </c>
      <c r="W11" s="697">
        <f t="shared" si="1"/>
        <v>0</v>
      </c>
      <c r="X11" s="698">
        <f t="shared" si="2"/>
        <v>0</v>
      </c>
      <c r="Y11" s="699">
        <f t="shared" ref="Y11:Y22" si="3">IFERROR(X11/C11,0)</f>
        <v>0</v>
      </c>
      <c r="Z11" s="700">
        <f t="shared" ref="Z11:Z21" si="4">C11-X11</f>
        <v>0</v>
      </c>
    </row>
    <row r="12" spans="1:26" x14ac:dyDescent="0.2">
      <c r="A12" s="689" t="s">
        <v>134</v>
      </c>
      <c r="B12" s="690" t="s">
        <v>644</v>
      </c>
      <c r="C12" s="700">
        <v>0</v>
      </c>
      <c r="D12" s="695">
        <f>D11+I12</f>
        <v>0</v>
      </c>
      <c r="E12" s="696">
        <v>3.3399999999999999E-2</v>
      </c>
      <c r="F12" s="697"/>
      <c r="G12" s="697"/>
      <c r="H12" s="697"/>
      <c r="I12" s="697">
        <f>$C12*$E12/2</f>
        <v>0</v>
      </c>
      <c r="J12" s="697">
        <f t="shared" si="0"/>
        <v>0</v>
      </c>
      <c r="K12" s="697">
        <f t="shared" si="0"/>
        <v>0</v>
      </c>
      <c r="L12" s="697">
        <f t="shared" si="0"/>
        <v>0</v>
      </c>
      <c r="M12" s="697">
        <f t="shared" si="0"/>
        <v>0</v>
      </c>
      <c r="N12" s="697">
        <f t="shared" si="0"/>
        <v>0</v>
      </c>
      <c r="O12" s="697">
        <f t="shared" si="0"/>
        <v>0</v>
      </c>
      <c r="P12" s="697">
        <f t="shared" si="0"/>
        <v>0</v>
      </c>
      <c r="Q12" s="697">
        <f t="shared" si="0"/>
        <v>0</v>
      </c>
      <c r="R12" s="697">
        <f t="shared" si="0"/>
        <v>0</v>
      </c>
      <c r="S12" s="697">
        <f t="shared" si="1"/>
        <v>0</v>
      </c>
      <c r="T12" s="697">
        <f t="shared" si="1"/>
        <v>0</v>
      </c>
      <c r="U12" s="697">
        <f t="shared" si="1"/>
        <v>0</v>
      </c>
      <c r="V12" s="697">
        <f t="shared" si="1"/>
        <v>0</v>
      </c>
      <c r="W12" s="697">
        <f t="shared" si="1"/>
        <v>0</v>
      </c>
      <c r="X12" s="698">
        <f t="shared" si="2"/>
        <v>0</v>
      </c>
      <c r="Y12" s="699">
        <f t="shared" si="3"/>
        <v>0</v>
      </c>
      <c r="Z12" s="700">
        <f t="shared" si="4"/>
        <v>0</v>
      </c>
    </row>
    <row r="13" spans="1:26" x14ac:dyDescent="0.2">
      <c r="A13" s="689" t="s">
        <v>134</v>
      </c>
      <c r="B13" s="690" t="s">
        <v>645</v>
      </c>
      <c r="C13" s="700">
        <v>0</v>
      </c>
      <c r="D13" s="695">
        <f>D12+J13</f>
        <v>0</v>
      </c>
      <c r="E13" s="696">
        <v>3.3399999999999999E-2</v>
      </c>
      <c r="F13" s="697"/>
      <c r="G13" s="697"/>
      <c r="H13" s="697"/>
      <c r="I13" s="697"/>
      <c r="J13" s="697">
        <f>$C13*$E13/2</f>
        <v>0</v>
      </c>
      <c r="K13" s="697">
        <f t="shared" si="0"/>
        <v>0</v>
      </c>
      <c r="L13" s="697">
        <f t="shared" si="0"/>
        <v>0</v>
      </c>
      <c r="M13" s="697">
        <f t="shared" si="0"/>
        <v>0</v>
      </c>
      <c r="N13" s="697">
        <f t="shared" si="0"/>
        <v>0</v>
      </c>
      <c r="O13" s="697">
        <f t="shared" si="0"/>
        <v>0</v>
      </c>
      <c r="P13" s="697">
        <f t="shared" si="0"/>
        <v>0</v>
      </c>
      <c r="Q13" s="697">
        <f t="shared" si="0"/>
        <v>0</v>
      </c>
      <c r="R13" s="697">
        <f t="shared" si="0"/>
        <v>0</v>
      </c>
      <c r="S13" s="697">
        <f t="shared" si="1"/>
        <v>0</v>
      </c>
      <c r="T13" s="697">
        <f t="shared" si="1"/>
        <v>0</v>
      </c>
      <c r="U13" s="697">
        <f t="shared" si="1"/>
        <v>0</v>
      </c>
      <c r="V13" s="697">
        <f t="shared" si="1"/>
        <v>0</v>
      </c>
      <c r="W13" s="697">
        <f t="shared" si="1"/>
        <v>0</v>
      </c>
      <c r="X13" s="698">
        <f t="shared" si="2"/>
        <v>0</v>
      </c>
      <c r="Y13" s="699">
        <f t="shared" si="3"/>
        <v>0</v>
      </c>
      <c r="Z13" s="700">
        <f t="shared" si="4"/>
        <v>0</v>
      </c>
    </row>
    <row r="14" spans="1:26" x14ac:dyDescent="0.2">
      <c r="A14" s="689" t="s">
        <v>134</v>
      </c>
      <c r="B14" s="690" t="s">
        <v>646</v>
      </c>
      <c r="C14" s="700">
        <v>0</v>
      </c>
      <c r="D14" s="695">
        <f>D13+K14</f>
        <v>0</v>
      </c>
      <c r="E14" s="696">
        <v>3.3399999999999999E-2</v>
      </c>
      <c r="F14" s="697"/>
      <c r="G14" s="697"/>
      <c r="H14" s="697"/>
      <c r="I14" s="697"/>
      <c r="J14" s="697"/>
      <c r="K14" s="697">
        <f>$C14*$E14/2</f>
        <v>0</v>
      </c>
      <c r="L14" s="697">
        <f t="shared" si="0"/>
        <v>0</v>
      </c>
      <c r="M14" s="697">
        <f t="shared" si="0"/>
        <v>0</v>
      </c>
      <c r="N14" s="697">
        <f t="shared" si="0"/>
        <v>0</v>
      </c>
      <c r="O14" s="697">
        <f t="shared" si="0"/>
        <v>0</v>
      </c>
      <c r="P14" s="697">
        <f t="shared" si="0"/>
        <v>0</v>
      </c>
      <c r="Q14" s="697">
        <f t="shared" si="0"/>
        <v>0</v>
      </c>
      <c r="R14" s="697">
        <f t="shared" si="0"/>
        <v>0</v>
      </c>
      <c r="S14" s="697">
        <f t="shared" si="1"/>
        <v>0</v>
      </c>
      <c r="T14" s="697">
        <f t="shared" si="1"/>
        <v>0</v>
      </c>
      <c r="U14" s="697">
        <f t="shared" si="1"/>
        <v>0</v>
      </c>
      <c r="V14" s="697">
        <f t="shared" si="1"/>
        <v>0</v>
      </c>
      <c r="W14" s="697">
        <f t="shared" si="1"/>
        <v>0</v>
      </c>
      <c r="X14" s="698">
        <f t="shared" si="2"/>
        <v>0</v>
      </c>
      <c r="Y14" s="699">
        <f t="shared" si="3"/>
        <v>0</v>
      </c>
      <c r="Z14" s="700">
        <f t="shared" si="4"/>
        <v>0</v>
      </c>
    </row>
    <row r="15" spans="1:26" x14ac:dyDescent="0.2">
      <c r="A15" s="689" t="s">
        <v>134</v>
      </c>
      <c r="B15" s="690" t="s">
        <v>647</v>
      </c>
      <c r="C15" s="700">
        <v>0</v>
      </c>
      <c r="D15" s="695">
        <f>D14+L15</f>
        <v>0</v>
      </c>
      <c r="E15" s="696">
        <v>3.3399999999999999E-2</v>
      </c>
      <c r="F15" s="697"/>
      <c r="G15" s="697"/>
      <c r="H15" s="697"/>
      <c r="I15" s="697"/>
      <c r="J15" s="697"/>
      <c r="K15" s="697"/>
      <c r="L15" s="697">
        <f>$C15*$E15/2</f>
        <v>0</v>
      </c>
      <c r="M15" s="697">
        <f t="shared" si="0"/>
        <v>0</v>
      </c>
      <c r="N15" s="697">
        <f t="shared" si="0"/>
        <v>0</v>
      </c>
      <c r="O15" s="697">
        <f t="shared" si="0"/>
        <v>0</v>
      </c>
      <c r="P15" s="697">
        <f t="shared" si="0"/>
        <v>0</v>
      </c>
      <c r="Q15" s="697">
        <f t="shared" si="0"/>
        <v>0</v>
      </c>
      <c r="R15" s="697">
        <f t="shared" si="0"/>
        <v>0</v>
      </c>
      <c r="S15" s="697">
        <f t="shared" si="1"/>
        <v>0</v>
      </c>
      <c r="T15" s="697">
        <f t="shared" si="1"/>
        <v>0</v>
      </c>
      <c r="U15" s="697">
        <f t="shared" si="1"/>
        <v>0</v>
      </c>
      <c r="V15" s="697">
        <f t="shared" si="1"/>
        <v>0</v>
      </c>
      <c r="W15" s="697">
        <f t="shared" si="1"/>
        <v>0</v>
      </c>
      <c r="X15" s="698">
        <f t="shared" si="2"/>
        <v>0</v>
      </c>
      <c r="Y15" s="699">
        <f t="shared" si="3"/>
        <v>0</v>
      </c>
      <c r="Z15" s="700">
        <f t="shared" si="4"/>
        <v>0</v>
      </c>
    </row>
    <row r="16" spans="1:26" x14ac:dyDescent="0.2">
      <c r="A16" s="689" t="s">
        <v>134</v>
      </c>
      <c r="B16" s="690" t="s">
        <v>648</v>
      </c>
      <c r="C16" s="700">
        <v>0</v>
      </c>
      <c r="D16" s="695">
        <f>D15+M16</f>
        <v>0</v>
      </c>
      <c r="E16" s="696">
        <v>3.3399999999999999E-2</v>
      </c>
      <c r="F16" s="697"/>
      <c r="G16" s="697"/>
      <c r="H16" s="697"/>
      <c r="I16" s="697"/>
      <c r="J16" s="697"/>
      <c r="K16" s="697"/>
      <c r="L16" s="697"/>
      <c r="M16" s="697">
        <f>$C16*$E16/2</f>
        <v>0</v>
      </c>
      <c r="N16" s="697">
        <f t="shared" si="0"/>
        <v>0</v>
      </c>
      <c r="O16" s="697">
        <f t="shared" si="0"/>
        <v>0</v>
      </c>
      <c r="P16" s="697">
        <f t="shared" si="0"/>
        <v>0</v>
      </c>
      <c r="Q16" s="697">
        <f t="shared" si="0"/>
        <v>0</v>
      </c>
      <c r="R16" s="697">
        <f t="shared" si="0"/>
        <v>0</v>
      </c>
      <c r="S16" s="697">
        <f t="shared" si="1"/>
        <v>0</v>
      </c>
      <c r="T16" s="697">
        <f t="shared" si="1"/>
        <v>0</v>
      </c>
      <c r="U16" s="697">
        <f t="shared" si="1"/>
        <v>0</v>
      </c>
      <c r="V16" s="697">
        <f t="shared" si="1"/>
        <v>0</v>
      </c>
      <c r="W16" s="697">
        <f t="shared" si="1"/>
        <v>0</v>
      </c>
      <c r="X16" s="698">
        <f t="shared" si="2"/>
        <v>0</v>
      </c>
      <c r="Y16" s="699">
        <f t="shared" si="3"/>
        <v>0</v>
      </c>
      <c r="Z16" s="700">
        <f t="shared" si="4"/>
        <v>0</v>
      </c>
    </row>
    <row r="17" spans="1:29" x14ac:dyDescent="0.2">
      <c r="A17" s="689" t="s">
        <v>134</v>
      </c>
      <c r="B17" s="690" t="s">
        <v>649</v>
      </c>
      <c r="C17" s="700">
        <v>0</v>
      </c>
      <c r="D17" s="695">
        <f>D16+N17</f>
        <v>0</v>
      </c>
      <c r="E17" s="696">
        <v>3.3399999999999999E-2</v>
      </c>
      <c r="F17" s="697"/>
      <c r="G17" s="697"/>
      <c r="H17" s="697"/>
      <c r="I17" s="697"/>
      <c r="J17" s="697"/>
      <c r="K17" s="697"/>
      <c r="L17" s="697"/>
      <c r="M17" s="697"/>
      <c r="N17" s="697">
        <f>$C17*$E17/2</f>
        <v>0</v>
      </c>
      <c r="O17" s="697">
        <f t="shared" si="0"/>
        <v>0</v>
      </c>
      <c r="P17" s="697">
        <f t="shared" si="0"/>
        <v>0</v>
      </c>
      <c r="Q17" s="697">
        <f t="shared" si="0"/>
        <v>0</v>
      </c>
      <c r="R17" s="697">
        <f t="shared" si="0"/>
        <v>0</v>
      </c>
      <c r="S17" s="697">
        <f t="shared" si="1"/>
        <v>0</v>
      </c>
      <c r="T17" s="697">
        <f t="shared" si="1"/>
        <v>0</v>
      </c>
      <c r="U17" s="697">
        <f t="shared" si="1"/>
        <v>0</v>
      </c>
      <c r="V17" s="697">
        <f t="shared" si="1"/>
        <v>0</v>
      </c>
      <c r="W17" s="697">
        <f t="shared" si="1"/>
        <v>0</v>
      </c>
      <c r="X17" s="698">
        <f t="shared" si="2"/>
        <v>0</v>
      </c>
      <c r="Y17" s="699">
        <f t="shared" si="3"/>
        <v>0</v>
      </c>
      <c r="Z17" s="700">
        <f t="shared" si="4"/>
        <v>0</v>
      </c>
    </row>
    <row r="18" spans="1:29" x14ac:dyDescent="0.2">
      <c r="A18" s="689" t="s">
        <v>134</v>
      </c>
      <c r="B18" s="690" t="s">
        <v>650</v>
      </c>
      <c r="C18" s="700">
        <v>0</v>
      </c>
      <c r="D18" s="695">
        <f>D17+O18</f>
        <v>0</v>
      </c>
      <c r="E18" s="696">
        <v>3.3399999999999999E-2</v>
      </c>
      <c r="F18" s="697"/>
      <c r="G18" s="697"/>
      <c r="H18" s="697"/>
      <c r="I18" s="697"/>
      <c r="J18" s="697"/>
      <c r="K18" s="697"/>
      <c r="L18" s="697"/>
      <c r="M18" s="697"/>
      <c r="N18" s="697"/>
      <c r="O18" s="697">
        <f>$C18*$E18/2</f>
        <v>0</v>
      </c>
      <c r="P18" s="697">
        <f t="shared" si="0"/>
        <v>0</v>
      </c>
      <c r="Q18" s="697">
        <f t="shared" si="0"/>
        <v>0</v>
      </c>
      <c r="R18" s="697">
        <f t="shared" si="0"/>
        <v>0</v>
      </c>
      <c r="S18" s="697">
        <f t="shared" si="1"/>
        <v>0</v>
      </c>
      <c r="T18" s="697">
        <f t="shared" si="1"/>
        <v>0</v>
      </c>
      <c r="U18" s="697">
        <f t="shared" si="1"/>
        <v>0</v>
      </c>
      <c r="V18" s="697">
        <f t="shared" si="1"/>
        <v>0</v>
      </c>
      <c r="W18" s="697">
        <f t="shared" si="1"/>
        <v>0</v>
      </c>
      <c r="X18" s="698">
        <f t="shared" si="2"/>
        <v>0</v>
      </c>
      <c r="Y18" s="699">
        <f t="shared" si="3"/>
        <v>0</v>
      </c>
      <c r="Z18" s="700">
        <f t="shared" si="4"/>
        <v>0</v>
      </c>
    </row>
    <row r="19" spans="1:29" x14ac:dyDescent="0.2">
      <c r="A19" s="689" t="s">
        <v>134</v>
      </c>
      <c r="B19" s="690" t="s">
        <v>651</v>
      </c>
      <c r="C19" s="700">
        <v>0</v>
      </c>
      <c r="D19" s="695">
        <f>D18+P19</f>
        <v>0</v>
      </c>
      <c r="E19" s="696">
        <v>3.3399999999999999E-2</v>
      </c>
      <c r="F19" s="697"/>
      <c r="G19" s="697"/>
      <c r="H19" s="697"/>
      <c r="I19" s="697"/>
      <c r="J19" s="697"/>
      <c r="K19" s="697"/>
      <c r="L19" s="697"/>
      <c r="M19" s="697"/>
      <c r="N19" s="697"/>
      <c r="O19" s="697"/>
      <c r="P19" s="697">
        <f>$C19*$E19/2</f>
        <v>0</v>
      </c>
      <c r="Q19" s="697">
        <f t="shared" si="0"/>
        <v>0</v>
      </c>
      <c r="R19" s="697">
        <f t="shared" si="0"/>
        <v>0</v>
      </c>
      <c r="S19" s="697">
        <f t="shared" si="1"/>
        <v>0</v>
      </c>
      <c r="T19" s="697">
        <f t="shared" si="1"/>
        <v>0</v>
      </c>
      <c r="U19" s="697">
        <f t="shared" si="1"/>
        <v>0</v>
      </c>
      <c r="V19" s="697">
        <f t="shared" si="1"/>
        <v>0</v>
      </c>
      <c r="W19" s="697">
        <f t="shared" si="1"/>
        <v>0</v>
      </c>
      <c r="X19" s="698">
        <f t="shared" si="2"/>
        <v>0</v>
      </c>
      <c r="Y19" s="699">
        <f t="shared" si="3"/>
        <v>0</v>
      </c>
      <c r="Z19" s="700">
        <f t="shared" si="4"/>
        <v>0</v>
      </c>
    </row>
    <row r="20" spans="1:29" x14ac:dyDescent="0.2">
      <c r="A20" s="689" t="s">
        <v>134</v>
      </c>
      <c r="B20" s="690" t="s">
        <v>652</v>
      </c>
      <c r="C20" s="700">
        <v>0</v>
      </c>
      <c r="D20" s="695">
        <f>D19+Q20</f>
        <v>0</v>
      </c>
      <c r="E20" s="696">
        <v>3.3399999999999999E-2</v>
      </c>
      <c r="F20" s="697"/>
      <c r="G20" s="697"/>
      <c r="H20" s="697"/>
      <c r="I20" s="697"/>
      <c r="J20" s="697"/>
      <c r="K20" s="697"/>
      <c r="L20" s="697"/>
      <c r="M20" s="697"/>
      <c r="N20" s="697"/>
      <c r="O20" s="697"/>
      <c r="P20" s="697"/>
      <c r="Q20" s="697">
        <f>$C20*$E20/2</f>
        <v>0</v>
      </c>
      <c r="R20" s="697">
        <f>$C20*$E20</f>
        <v>0</v>
      </c>
      <c r="S20" s="697">
        <f t="shared" si="1"/>
        <v>0</v>
      </c>
      <c r="T20" s="697">
        <f t="shared" si="1"/>
        <v>0</v>
      </c>
      <c r="U20" s="697">
        <f t="shared" si="1"/>
        <v>0</v>
      </c>
      <c r="V20" s="697">
        <f t="shared" si="1"/>
        <v>0</v>
      </c>
      <c r="W20" s="697">
        <f t="shared" si="1"/>
        <v>0</v>
      </c>
      <c r="X20" s="698">
        <f t="shared" si="2"/>
        <v>0</v>
      </c>
      <c r="Y20" s="699">
        <f t="shared" si="3"/>
        <v>0</v>
      </c>
      <c r="Z20" s="700">
        <f t="shared" si="4"/>
        <v>0</v>
      </c>
    </row>
    <row r="21" spans="1:29" ht="15.75" x14ac:dyDescent="0.25">
      <c r="A21" s="689" t="s">
        <v>134</v>
      </c>
      <c r="B21" s="690" t="s">
        <v>656</v>
      </c>
      <c r="C21" s="638">
        <v>0</v>
      </c>
      <c r="D21" s="695">
        <f>R21+D20</f>
        <v>0</v>
      </c>
      <c r="E21" s="696">
        <v>3.3399999999999999E-2</v>
      </c>
      <c r="F21" s="697"/>
      <c r="G21" s="697"/>
      <c r="H21" s="697"/>
      <c r="I21" s="697"/>
      <c r="J21" s="697"/>
      <c r="K21" s="697"/>
      <c r="L21" s="697"/>
      <c r="M21" s="697"/>
      <c r="N21" s="697"/>
      <c r="O21" s="697"/>
      <c r="P21" s="697"/>
      <c r="Q21" s="697"/>
      <c r="R21" s="697">
        <f>$C21*$E21/2</f>
        <v>0</v>
      </c>
      <c r="S21" s="697">
        <f t="shared" ref="S21:W21" si="5">$C21*$E21/2</f>
        <v>0</v>
      </c>
      <c r="T21" s="697">
        <f t="shared" si="5"/>
        <v>0</v>
      </c>
      <c r="U21" s="697">
        <f t="shared" si="5"/>
        <v>0</v>
      </c>
      <c r="V21" s="697">
        <f t="shared" si="5"/>
        <v>0</v>
      </c>
      <c r="W21" s="697">
        <f t="shared" si="5"/>
        <v>0</v>
      </c>
      <c r="X21" s="698">
        <f t="shared" si="2"/>
        <v>0</v>
      </c>
      <c r="Y21" s="699">
        <f t="shared" si="3"/>
        <v>0</v>
      </c>
      <c r="Z21" s="700">
        <f t="shared" si="4"/>
        <v>0</v>
      </c>
    </row>
    <row r="22" spans="1:29" x14ac:dyDescent="0.2">
      <c r="A22" s="701"/>
      <c r="B22" s="702" t="s">
        <v>176</v>
      </c>
      <c r="C22" s="703">
        <f>SUM(C8:C21)</f>
        <v>0</v>
      </c>
      <c r="D22" s="703"/>
      <c r="E22" s="703"/>
      <c r="F22" s="704">
        <f>SUM(F9:F21)</f>
        <v>0</v>
      </c>
      <c r="G22" s="704">
        <f t="shared" ref="G22:X22" si="6">SUM(G9:G21)</f>
        <v>0</v>
      </c>
      <c r="H22" s="704">
        <f t="shared" si="6"/>
        <v>0</v>
      </c>
      <c r="I22" s="704">
        <f t="shared" si="6"/>
        <v>0</v>
      </c>
      <c r="J22" s="704">
        <f t="shared" si="6"/>
        <v>0</v>
      </c>
      <c r="K22" s="704">
        <f t="shared" si="6"/>
        <v>0</v>
      </c>
      <c r="L22" s="704">
        <f t="shared" si="6"/>
        <v>0</v>
      </c>
      <c r="M22" s="704">
        <f t="shared" si="6"/>
        <v>0</v>
      </c>
      <c r="N22" s="704">
        <f t="shared" si="6"/>
        <v>0</v>
      </c>
      <c r="O22" s="704">
        <f t="shared" si="6"/>
        <v>0</v>
      </c>
      <c r="P22" s="704">
        <f t="shared" si="6"/>
        <v>0</v>
      </c>
      <c r="Q22" s="704">
        <f t="shared" si="6"/>
        <v>0</v>
      </c>
      <c r="R22" s="704">
        <f t="shared" si="6"/>
        <v>0</v>
      </c>
      <c r="S22" s="704">
        <f t="shared" si="6"/>
        <v>0</v>
      </c>
      <c r="T22" s="704">
        <f t="shared" si="6"/>
        <v>0</v>
      </c>
      <c r="U22" s="704">
        <f t="shared" si="6"/>
        <v>0</v>
      </c>
      <c r="V22" s="704">
        <f t="shared" si="6"/>
        <v>0</v>
      </c>
      <c r="W22" s="704">
        <f t="shared" si="6"/>
        <v>0</v>
      </c>
      <c r="X22" s="703">
        <f t="shared" si="6"/>
        <v>0</v>
      </c>
      <c r="Y22" s="705">
        <f t="shared" si="3"/>
        <v>0</v>
      </c>
      <c r="Z22" s="703">
        <f>SUM(Z9:Z21)</f>
        <v>0</v>
      </c>
    </row>
    <row r="24" spans="1:29" s="707" customFormat="1" x14ac:dyDescent="0.2">
      <c r="A24" s="706"/>
      <c r="B24" s="684" t="s">
        <v>714</v>
      </c>
      <c r="C24" s="706"/>
      <c r="D24" s="706"/>
      <c r="E24" s="706"/>
      <c r="F24" s="706"/>
      <c r="G24" s="706"/>
      <c r="H24" s="706"/>
      <c r="I24" s="706"/>
      <c r="J24" s="706"/>
      <c r="K24" s="706"/>
      <c r="L24" s="706"/>
      <c r="M24" s="706"/>
      <c r="N24" s="706"/>
      <c r="O24" s="706"/>
      <c r="P24" s="706"/>
      <c r="Q24" s="706"/>
      <c r="R24" s="706"/>
      <c r="S24" s="706"/>
      <c r="T24" s="706"/>
      <c r="U24" s="706"/>
      <c r="V24" s="706"/>
      <c r="W24" s="706"/>
      <c r="X24" s="706"/>
      <c r="Y24" s="706"/>
      <c r="Z24" s="706"/>
    </row>
    <row r="25" spans="1:29" s="708" customFormat="1" ht="25.5" customHeight="1" x14ac:dyDescent="0.2">
      <c r="A25" s="686"/>
      <c r="B25" s="686" t="s">
        <v>595</v>
      </c>
      <c r="C25" s="958" t="s">
        <v>633</v>
      </c>
      <c r="D25" s="686" t="s">
        <v>677</v>
      </c>
      <c r="E25" s="686" t="s">
        <v>634</v>
      </c>
      <c r="F25" s="686"/>
      <c r="G25" s="686"/>
      <c r="H25" s="686"/>
      <c r="I25" s="686"/>
      <c r="J25" s="686"/>
      <c r="K25" s="686"/>
      <c r="L25" s="686"/>
      <c r="M25" s="686"/>
      <c r="N25" s="686"/>
      <c r="O25" s="686"/>
      <c r="P25" s="686"/>
      <c r="Q25" s="686"/>
      <c r="R25" s="686"/>
      <c r="S25" s="686"/>
      <c r="T25" s="686"/>
      <c r="U25" s="686"/>
      <c r="V25" s="686"/>
      <c r="W25" s="686"/>
      <c r="X25" s="686" t="s">
        <v>636</v>
      </c>
      <c r="Y25" s="686" t="s">
        <v>637</v>
      </c>
      <c r="Z25" s="686" t="s">
        <v>638</v>
      </c>
      <c r="AB25" s="709"/>
      <c r="AC25" s="709"/>
    </row>
    <row r="26" spans="1:29" s="708" customFormat="1" x14ac:dyDescent="0.2">
      <c r="A26" s="686"/>
      <c r="B26" s="686"/>
      <c r="C26" s="959"/>
      <c r="D26" s="686"/>
      <c r="E26" s="686"/>
      <c r="F26" s="688" t="s">
        <v>641</v>
      </c>
      <c r="G26" s="688" t="s">
        <v>654</v>
      </c>
      <c r="H26" s="688" t="s">
        <v>643</v>
      </c>
      <c r="I26" s="688" t="s">
        <v>644</v>
      </c>
      <c r="J26" s="688" t="s">
        <v>645</v>
      </c>
      <c r="K26" s="688" t="s">
        <v>646</v>
      </c>
      <c r="L26" s="688" t="s">
        <v>647</v>
      </c>
      <c r="M26" s="688" t="s">
        <v>720</v>
      </c>
      <c r="N26" s="688" t="s">
        <v>721</v>
      </c>
      <c r="O26" s="688" t="s">
        <v>722</v>
      </c>
      <c r="P26" s="688" t="s">
        <v>71</v>
      </c>
      <c r="Q26" s="688" t="s">
        <v>72</v>
      </c>
      <c r="R26" s="688" t="s">
        <v>73</v>
      </c>
      <c r="S26" s="688" t="s">
        <v>83</v>
      </c>
      <c r="T26" s="688" t="s">
        <v>84</v>
      </c>
      <c r="U26" s="688" t="s">
        <v>85</v>
      </c>
      <c r="V26" s="688" t="s">
        <v>86</v>
      </c>
      <c r="W26" s="688" t="s">
        <v>87</v>
      </c>
      <c r="X26" s="687"/>
      <c r="Y26" s="687"/>
      <c r="Z26" s="687"/>
      <c r="AB26" s="709"/>
      <c r="AC26" s="709"/>
    </row>
    <row r="27" spans="1:29" x14ac:dyDescent="0.2">
      <c r="A27" s="689" t="s">
        <v>653</v>
      </c>
      <c r="B27" s="690" t="s">
        <v>641</v>
      </c>
      <c r="C27" s="691">
        <v>0</v>
      </c>
      <c r="D27" s="689"/>
      <c r="E27" s="710"/>
      <c r="F27" s="693"/>
      <c r="G27" s="693"/>
      <c r="H27" s="693"/>
      <c r="I27" s="693"/>
      <c r="J27" s="693"/>
      <c r="K27" s="693"/>
      <c r="L27" s="693"/>
      <c r="M27" s="693"/>
      <c r="N27" s="693"/>
      <c r="O27" s="693"/>
      <c r="P27" s="693"/>
      <c r="Q27" s="693"/>
      <c r="R27" s="693"/>
      <c r="S27" s="693"/>
      <c r="T27" s="693"/>
      <c r="U27" s="693"/>
      <c r="V27" s="693"/>
      <c r="W27" s="693"/>
      <c r="X27" s="694"/>
      <c r="Y27" s="694"/>
      <c r="Z27" s="694"/>
    </row>
    <row r="28" spans="1:29" x14ac:dyDescent="0.2">
      <c r="A28" s="689" t="s">
        <v>134</v>
      </c>
      <c r="B28" s="690" t="s">
        <v>641</v>
      </c>
      <c r="C28" s="695">
        <v>0</v>
      </c>
      <c r="D28" s="689"/>
      <c r="E28" s="710">
        <v>6.3299999999999995E-2</v>
      </c>
      <c r="F28" s="697">
        <f>(C26*E28)+(C28*E28*218/365)</f>
        <v>0</v>
      </c>
      <c r="G28" s="697">
        <f t="shared" ref="G28:V38" si="7">$C28*$E28</f>
        <v>0</v>
      </c>
      <c r="H28" s="697">
        <f t="shared" si="7"/>
        <v>0</v>
      </c>
      <c r="I28" s="697">
        <f t="shared" si="7"/>
        <v>0</v>
      </c>
      <c r="J28" s="697">
        <f t="shared" si="7"/>
        <v>0</v>
      </c>
      <c r="K28" s="697">
        <f t="shared" si="7"/>
        <v>0</v>
      </c>
      <c r="L28" s="697">
        <f t="shared" si="7"/>
        <v>0</v>
      </c>
      <c r="M28" s="697">
        <f t="shared" si="7"/>
        <v>0</v>
      </c>
      <c r="N28" s="697">
        <f t="shared" si="7"/>
        <v>0</v>
      </c>
      <c r="O28" s="697">
        <f t="shared" si="7"/>
        <v>0</v>
      </c>
      <c r="P28" s="697">
        <f t="shared" si="7"/>
        <v>0</v>
      </c>
      <c r="Q28" s="697">
        <f t="shared" si="7"/>
        <v>0</v>
      </c>
      <c r="R28" s="697">
        <f t="shared" si="7"/>
        <v>0</v>
      </c>
      <c r="S28" s="697">
        <f t="shared" si="7"/>
        <v>0</v>
      </c>
      <c r="T28" s="697">
        <f t="shared" si="7"/>
        <v>0</v>
      </c>
      <c r="U28" s="697">
        <f t="shared" si="7"/>
        <v>0</v>
      </c>
      <c r="V28" s="697">
        <f t="shared" si="7"/>
        <v>0</v>
      </c>
      <c r="W28" s="697">
        <f t="shared" ref="S28:W39" si="8">$C28*$E28</f>
        <v>0</v>
      </c>
      <c r="X28" s="698">
        <f>SUM(F28:W28)</f>
        <v>0</v>
      </c>
      <c r="Y28" s="699">
        <f>IFERROR(X28/C28,0)</f>
        <v>0</v>
      </c>
      <c r="Z28" s="700">
        <f>C28-X28</f>
        <v>0</v>
      </c>
    </row>
    <row r="29" spans="1:29" x14ac:dyDescent="0.2">
      <c r="A29" s="689" t="s">
        <v>134</v>
      </c>
      <c r="B29" s="690" t="s">
        <v>654</v>
      </c>
      <c r="C29" s="695">
        <v>0</v>
      </c>
      <c r="D29" s="689"/>
      <c r="E29" s="710">
        <v>6.3299999999999995E-2</v>
      </c>
      <c r="F29" s="697"/>
      <c r="G29" s="697">
        <f>$C29*$E29/2</f>
        <v>0</v>
      </c>
      <c r="H29" s="697">
        <f t="shared" si="7"/>
        <v>0</v>
      </c>
      <c r="I29" s="697">
        <f t="shared" si="7"/>
        <v>0</v>
      </c>
      <c r="J29" s="697">
        <f t="shared" si="7"/>
        <v>0</v>
      </c>
      <c r="K29" s="697">
        <f t="shared" si="7"/>
        <v>0</v>
      </c>
      <c r="L29" s="697">
        <f t="shared" si="7"/>
        <v>0</v>
      </c>
      <c r="M29" s="697">
        <f t="shared" si="7"/>
        <v>0</v>
      </c>
      <c r="N29" s="697">
        <f t="shared" si="7"/>
        <v>0</v>
      </c>
      <c r="O29" s="697">
        <f t="shared" si="7"/>
        <v>0</v>
      </c>
      <c r="P29" s="697">
        <f t="shared" si="7"/>
        <v>0</v>
      </c>
      <c r="Q29" s="697">
        <f t="shared" si="7"/>
        <v>0</v>
      </c>
      <c r="R29" s="697">
        <f t="shared" si="7"/>
        <v>0</v>
      </c>
      <c r="S29" s="697">
        <f t="shared" si="8"/>
        <v>0</v>
      </c>
      <c r="T29" s="697">
        <f t="shared" si="8"/>
        <v>0</v>
      </c>
      <c r="U29" s="697">
        <f t="shared" si="8"/>
        <v>0</v>
      </c>
      <c r="V29" s="697">
        <f t="shared" si="8"/>
        <v>0</v>
      </c>
      <c r="W29" s="697">
        <f t="shared" si="8"/>
        <v>0</v>
      </c>
      <c r="X29" s="698">
        <f t="shared" ref="X29:X40" si="9">SUM(F29:W29)</f>
        <v>0</v>
      </c>
      <c r="Y29" s="699">
        <f>IFERROR(X29/C29,0)</f>
        <v>0</v>
      </c>
      <c r="Z29" s="700">
        <f>C29-X29</f>
        <v>0</v>
      </c>
    </row>
    <row r="30" spans="1:29" x14ac:dyDescent="0.2">
      <c r="A30" s="689" t="s">
        <v>134</v>
      </c>
      <c r="B30" s="690" t="s">
        <v>643</v>
      </c>
      <c r="C30" s="700">
        <v>0</v>
      </c>
      <c r="D30" s="689"/>
      <c r="E30" s="710">
        <v>6.3299999999999995E-2</v>
      </c>
      <c r="F30" s="697"/>
      <c r="G30" s="697"/>
      <c r="H30" s="697">
        <f>C30*E30/2</f>
        <v>0</v>
      </c>
      <c r="I30" s="697">
        <f t="shared" si="7"/>
        <v>0</v>
      </c>
      <c r="J30" s="697">
        <f t="shared" si="7"/>
        <v>0</v>
      </c>
      <c r="K30" s="697">
        <f t="shared" si="7"/>
        <v>0</v>
      </c>
      <c r="L30" s="697">
        <f t="shared" si="7"/>
        <v>0</v>
      </c>
      <c r="M30" s="697">
        <f t="shared" si="7"/>
        <v>0</v>
      </c>
      <c r="N30" s="697">
        <f t="shared" si="7"/>
        <v>0</v>
      </c>
      <c r="O30" s="697">
        <f t="shared" si="7"/>
        <v>0</v>
      </c>
      <c r="P30" s="697">
        <f t="shared" si="7"/>
        <v>0</v>
      </c>
      <c r="Q30" s="697">
        <f t="shared" si="7"/>
        <v>0</v>
      </c>
      <c r="R30" s="697">
        <f t="shared" si="7"/>
        <v>0</v>
      </c>
      <c r="S30" s="697">
        <f t="shared" si="8"/>
        <v>0</v>
      </c>
      <c r="T30" s="697">
        <f t="shared" si="8"/>
        <v>0</v>
      </c>
      <c r="U30" s="697">
        <f t="shared" si="8"/>
        <v>0</v>
      </c>
      <c r="V30" s="697">
        <f t="shared" si="8"/>
        <v>0</v>
      </c>
      <c r="W30" s="697">
        <f t="shared" si="8"/>
        <v>0</v>
      </c>
      <c r="X30" s="698">
        <f t="shared" si="9"/>
        <v>0</v>
      </c>
      <c r="Y30" s="699">
        <f t="shared" ref="Y30:Y41" si="10">IFERROR(X30/C30,0)</f>
        <v>0</v>
      </c>
      <c r="Z30" s="700">
        <f t="shared" ref="Z30:Z40" si="11">C30-X30</f>
        <v>0</v>
      </c>
    </row>
    <row r="31" spans="1:29" x14ac:dyDescent="0.2">
      <c r="A31" s="689" t="s">
        <v>134</v>
      </c>
      <c r="B31" s="690" t="s">
        <v>644</v>
      </c>
      <c r="C31" s="700">
        <v>0</v>
      </c>
      <c r="D31" s="695">
        <f>D30+I31</f>
        <v>0</v>
      </c>
      <c r="E31" s="710">
        <v>6.3299999999999995E-2</v>
      </c>
      <c r="F31" s="697"/>
      <c r="G31" s="697"/>
      <c r="H31" s="697"/>
      <c r="I31" s="697">
        <f>$C31*$E31/2</f>
        <v>0</v>
      </c>
      <c r="J31" s="697">
        <f t="shared" si="7"/>
        <v>0</v>
      </c>
      <c r="K31" s="697">
        <f t="shared" si="7"/>
        <v>0</v>
      </c>
      <c r="L31" s="697">
        <f t="shared" si="7"/>
        <v>0</v>
      </c>
      <c r="M31" s="697">
        <f t="shared" si="7"/>
        <v>0</v>
      </c>
      <c r="N31" s="697">
        <f t="shared" si="7"/>
        <v>0</v>
      </c>
      <c r="O31" s="697">
        <f t="shared" si="7"/>
        <v>0</v>
      </c>
      <c r="P31" s="697">
        <f t="shared" si="7"/>
        <v>0</v>
      </c>
      <c r="Q31" s="697">
        <f t="shared" si="7"/>
        <v>0</v>
      </c>
      <c r="R31" s="697">
        <f t="shared" si="7"/>
        <v>0</v>
      </c>
      <c r="S31" s="697">
        <f t="shared" si="8"/>
        <v>0</v>
      </c>
      <c r="T31" s="697">
        <f t="shared" si="8"/>
        <v>0</v>
      </c>
      <c r="U31" s="697">
        <f t="shared" si="8"/>
        <v>0</v>
      </c>
      <c r="V31" s="697">
        <f t="shared" si="8"/>
        <v>0</v>
      </c>
      <c r="W31" s="697">
        <f t="shared" si="8"/>
        <v>0</v>
      </c>
      <c r="X31" s="698">
        <f t="shared" si="9"/>
        <v>0</v>
      </c>
      <c r="Y31" s="699">
        <f t="shared" si="10"/>
        <v>0</v>
      </c>
      <c r="Z31" s="700">
        <f t="shared" si="11"/>
        <v>0</v>
      </c>
    </row>
    <row r="32" spans="1:29" x14ac:dyDescent="0.2">
      <c r="A32" s="689" t="s">
        <v>134</v>
      </c>
      <c r="B32" s="690" t="s">
        <v>645</v>
      </c>
      <c r="C32" s="700">
        <v>0</v>
      </c>
      <c r="D32" s="695">
        <f>D31+J32</f>
        <v>0</v>
      </c>
      <c r="E32" s="710">
        <v>6.3299999999999995E-2</v>
      </c>
      <c r="F32" s="697"/>
      <c r="G32" s="697"/>
      <c r="H32" s="697"/>
      <c r="I32" s="697"/>
      <c r="J32" s="697">
        <f>$C32*$E32/2</f>
        <v>0</v>
      </c>
      <c r="K32" s="697">
        <f t="shared" si="7"/>
        <v>0</v>
      </c>
      <c r="L32" s="697">
        <f t="shared" si="7"/>
        <v>0</v>
      </c>
      <c r="M32" s="697">
        <f t="shared" si="7"/>
        <v>0</v>
      </c>
      <c r="N32" s="697">
        <f t="shared" si="7"/>
        <v>0</v>
      </c>
      <c r="O32" s="697">
        <f t="shared" si="7"/>
        <v>0</v>
      </c>
      <c r="P32" s="697">
        <f t="shared" si="7"/>
        <v>0</v>
      </c>
      <c r="Q32" s="697">
        <f t="shared" si="7"/>
        <v>0</v>
      </c>
      <c r="R32" s="697">
        <f t="shared" si="7"/>
        <v>0</v>
      </c>
      <c r="S32" s="697">
        <f t="shared" si="8"/>
        <v>0</v>
      </c>
      <c r="T32" s="697">
        <f t="shared" si="8"/>
        <v>0</v>
      </c>
      <c r="U32" s="697">
        <f t="shared" si="8"/>
        <v>0</v>
      </c>
      <c r="V32" s="697">
        <f t="shared" si="8"/>
        <v>0</v>
      </c>
      <c r="W32" s="697">
        <f t="shared" si="8"/>
        <v>0</v>
      </c>
      <c r="X32" s="698">
        <f t="shared" si="9"/>
        <v>0</v>
      </c>
      <c r="Y32" s="699">
        <f t="shared" si="10"/>
        <v>0</v>
      </c>
      <c r="Z32" s="700">
        <f t="shared" si="11"/>
        <v>0</v>
      </c>
    </row>
    <row r="33" spans="1:26" x14ac:dyDescent="0.2">
      <c r="A33" s="689" t="s">
        <v>134</v>
      </c>
      <c r="B33" s="690" t="s">
        <v>646</v>
      </c>
      <c r="C33" s="700">
        <v>0</v>
      </c>
      <c r="D33" s="695">
        <f>D32+K33</f>
        <v>0</v>
      </c>
      <c r="E33" s="710">
        <v>6.3299999999999995E-2</v>
      </c>
      <c r="F33" s="697"/>
      <c r="G33" s="697"/>
      <c r="H33" s="697"/>
      <c r="I33" s="697"/>
      <c r="J33" s="697"/>
      <c r="K33" s="697">
        <f>$C33*$E33/2</f>
        <v>0</v>
      </c>
      <c r="L33" s="697">
        <f t="shared" si="7"/>
        <v>0</v>
      </c>
      <c r="M33" s="697">
        <f t="shared" si="7"/>
        <v>0</v>
      </c>
      <c r="N33" s="697">
        <f t="shared" si="7"/>
        <v>0</v>
      </c>
      <c r="O33" s="697">
        <f t="shared" si="7"/>
        <v>0</v>
      </c>
      <c r="P33" s="697">
        <f t="shared" si="7"/>
        <v>0</v>
      </c>
      <c r="Q33" s="697">
        <f t="shared" si="7"/>
        <v>0</v>
      </c>
      <c r="R33" s="697">
        <f t="shared" si="7"/>
        <v>0</v>
      </c>
      <c r="S33" s="697">
        <f t="shared" si="8"/>
        <v>0</v>
      </c>
      <c r="T33" s="697">
        <f t="shared" si="8"/>
        <v>0</v>
      </c>
      <c r="U33" s="697">
        <f t="shared" si="8"/>
        <v>0</v>
      </c>
      <c r="V33" s="697">
        <f t="shared" si="8"/>
        <v>0</v>
      </c>
      <c r="W33" s="697">
        <f t="shared" si="8"/>
        <v>0</v>
      </c>
      <c r="X33" s="698">
        <f t="shared" si="9"/>
        <v>0</v>
      </c>
      <c r="Y33" s="699">
        <f t="shared" si="10"/>
        <v>0</v>
      </c>
      <c r="Z33" s="700">
        <f t="shared" si="11"/>
        <v>0</v>
      </c>
    </row>
    <row r="34" spans="1:26" x14ac:dyDescent="0.2">
      <c r="A34" s="689" t="s">
        <v>134</v>
      </c>
      <c r="B34" s="690" t="s">
        <v>647</v>
      </c>
      <c r="C34" s="700">
        <v>0</v>
      </c>
      <c r="D34" s="695">
        <f>D33+L34</f>
        <v>0</v>
      </c>
      <c r="E34" s="710">
        <v>6.3299999999999995E-2</v>
      </c>
      <c r="F34" s="697"/>
      <c r="G34" s="697"/>
      <c r="H34" s="697"/>
      <c r="I34" s="697"/>
      <c r="J34" s="697"/>
      <c r="K34" s="697"/>
      <c r="L34" s="697">
        <f>$C34*$E34/2</f>
        <v>0</v>
      </c>
      <c r="M34" s="697">
        <f t="shared" si="7"/>
        <v>0</v>
      </c>
      <c r="N34" s="697">
        <f t="shared" si="7"/>
        <v>0</v>
      </c>
      <c r="O34" s="697">
        <f t="shared" si="7"/>
        <v>0</v>
      </c>
      <c r="P34" s="697">
        <f t="shared" si="7"/>
        <v>0</v>
      </c>
      <c r="Q34" s="697">
        <f t="shared" si="7"/>
        <v>0</v>
      </c>
      <c r="R34" s="697">
        <f t="shared" si="7"/>
        <v>0</v>
      </c>
      <c r="S34" s="697">
        <f t="shared" si="8"/>
        <v>0</v>
      </c>
      <c r="T34" s="697">
        <f t="shared" si="8"/>
        <v>0</v>
      </c>
      <c r="U34" s="697">
        <f t="shared" si="8"/>
        <v>0</v>
      </c>
      <c r="V34" s="697">
        <f t="shared" si="8"/>
        <v>0</v>
      </c>
      <c r="W34" s="697">
        <f t="shared" si="8"/>
        <v>0</v>
      </c>
      <c r="X34" s="698">
        <f t="shared" si="9"/>
        <v>0</v>
      </c>
      <c r="Y34" s="699">
        <f t="shared" si="10"/>
        <v>0</v>
      </c>
      <c r="Z34" s="700">
        <f t="shared" si="11"/>
        <v>0</v>
      </c>
    </row>
    <row r="35" spans="1:26" x14ac:dyDescent="0.2">
      <c r="A35" s="689" t="s">
        <v>134</v>
      </c>
      <c r="B35" s="690" t="s">
        <v>648</v>
      </c>
      <c r="C35" s="700">
        <v>0</v>
      </c>
      <c r="D35" s="695">
        <f>D34+M35</f>
        <v>0</v>
      </c>
      <c r="E35" s="710">
        <v>6.3299999999999995E-2</v>
      </c>
      <c r="F35" s="697"/>
      <c r="G35" s="697"/>
      <c r="H35" s="697"/>
      <c r="I35" s="697"/>
      <c r="J35" s="697"/>
      <c r="K35" s="697"/>
      <c r="L35" s="697"/>
      <c r="M35" s="697">
        <f>$C35*$E35/2</f>
        <v>0</v>
      </c>
      <c r="N35" s="697">
        <f t="shared" si="7"/>
        <v>0</v>
      </c>
      <c r="O35" s="697">
        <f t="shared" si="7"/>
        <v>0</v>
      </c>
      <c r="P35" s="697">
        <f t="shared" si="7"/>
        <v>0</v>
      </c>
      <c r="Q35" s="697">
        <f t="shared" si="7"/>
        <v>0</v>
      </c>
      <c r="R35" s="697">
        <f t="shared" si="7"/>
        <v>0</v>
      </c>
      <c r="S35" s="697">
        <f t="shared" si="8"/>
        <v>0</v>
      </c>
      <c r="T35" s="697">
        <f t="shared" si="8"/>
        <v>0</v>
      </c>
      <c r="U35" s="697">
        <f t="shared" si="8"/>
        <v>0</v>
      </c>
      <c r="V35" s="697">
        <f t="shared" si="8"/>
        <v>0</v>
      </c>
      <c r="W35" s="697">
        <f t="shared" si="8"/>
        <v>0</v>
      </c>
      <c r="X35" s="698">
        <f t="shared" si="9"/>
        <v>0</v>
      </c>
      <c r="Y35" s="699">
        <f t="shared" si="10"/>
        <v>0</v>
      </c>
      <c r="Z35" s="700">
        <f t="shared" si="11"/>
        <v>0</v>
      </c>
    </row>
    <row r="36" spans="1:26" x14ac:dyDescent="0.2">
      <c r="A36" s="689" t="s">
        <v>134</v>
      </c>
      <c r="B36" s="690" t="s">
        <v>649</v>
      </c>
      <c r="C36" s="700">
        <v>0</v>
      </c>
      <c r="D36" s="695">
        <f>D35+N36</f>
        <v>0</v>
      </c>
      <c r="E36" s="710">
        <v>6.3299999999999995E-2</v>
      </c>
      <c r="F36" s="697"/>
      <c r="G36" s="697"/>
      <c r="H36" s="697"/>
      <c r="I36" s="697"/>
      <c r="J36" s="697"/>
      <c r="K36" s="697"/>
      <c r="L36" s="697"/>
      <c r="M36" s="697"/>
      <c r="N36" s="697">
        <f>$C36*$E36/2</f>
        <v>0</v>
      </c>
      <c r="O36" s="697">
        <f t="shared" si="7"/>
        <v>0</v>
      </c>
      <c r="P36" s="697">
        <f t="shared" si="7"/>
        <v>0</v>
      </c>
      <c r="Q36" s="697">
        <f t="shared" si="7"/>
        <v>0</v>
      </c>
      <c r="R36" s="697">
        <f t="shared" si="7"/>
        <v>0</v>
      </c>
      <c r="S36" s="697">
        <f t="shared" si="8"/>
        <v>0</v>
      </c>
      <c r="T36" s="697">
        <f t="shared" si="8"/>
        <v>0</v>
      </c>
      <c r="U36" s="697">
        <f t="shared" si="8"/>
        <v>0</v>
      </c>
      <c r="V36" s="697">
        <f t="shared" si="8"/>
        <v>0</v>
      </c>
      <c r="W36" s="697">
        <f t="shared" si="8"/>
        <v>0</v>
      </c>
      <c r="X36" s="698">
        <f t="shared" si="9"/>
        <v>0</v>
      </c>
      <c r="Y36" s="699">
        <f t="shared" si="10"/>
        <v>0</v>
      </c>
      <c r="Z36" s="700">
        <f t="shared" si="11"/>
        <v>0</v>
      </c>
    </row>
    <row r="37" spans="1:26" x14ac:dyDescent="0.2">
      <c r="A37" s="689" t="s">
        <v>134</v>
      </c>
      <c r="B37" s="690" t="s">
        <v>650</v>
      </c>
      <c r="C37" s="700">
        <v>0</v>
      </c>
      <c r="D37" s="695">
        <f>D36+O37</f>
        <v>0</v>
      </c>
      <c r="E37" s="710">
        <v>6.3299999999999995E-2</v>
      </c>
      <c r="F37" s="697"/>
      <c r="G37" s="697"/>
      <c r="H37" s="697"/>
      <c r="I37" s="697"/>
      <c r="J37" s="697"/>
      <c r="K37" s="697"/>
      <c r="L37" s="697"/>
      <c r="M37" s="697"/>
      <c r="N37" s="697"/>
      <c r="O37" s="697">
        <f>$C37*$E37/2</f>
        <v>0</v>
      </c>
      <c r="P37" s="697">
        <f t="shared" si="7"/>
        <v>0</v>
      </c>
      <c r="Q37" s="697">
        <f t="shared" si="7"/>
        <v>0</v>
      </c>
      <c r="R37" s="697">
        <f t="shared" si="7"/>
        <v>0</v>
      </c>
      <c r="S37" s="697">
        <f t="shared" si="8"/>
        <v>0</v>
      </c>
      <c r="T37" s="697">
        <f t="shared" si="8"/>
        <v>0</v>
      </c>
      <c r="U37" s="697">
        <f t="shared" si="8"/>
        <v>0</v>
      </c>
      <c r="V37" s="697">
        <f t="shared" si="8"/>
        <v>0</v>
      </c>
      <c r="W37" s="697">
        <f t="shared" si="8"/>
        <v>0</v>
      </c>
      <c r="X37" s="698">
        <f t="shared" si="9"/>
        <v>0</v>
      </c>
      <c r="Y37" s="699">
        <f t="shared" si="10"/>
        <v>0</v>
      </c>
      <c r="Z37" s="700">
        <f t="shared" si="11"/>
        <v>0</v>
      </c>
    </row>
    <row r="38" spans="1:26" x14ac:dyDescent="0.2">
      <c r="A38" s="689" t="s">
        <v>134</v>
      </c>
      <c r="B38" s="690" t="s">
        <v>651</v>
      </c>
      <c r="C38" s="700">
        <v>0.11</v>
      </c>
      <c r="D38" s="695">
        <f>D37+P38</f>
        <v>3.4814999999999998E-3</v>
      </c>
      <c r="E38" s="710">
        <v>6.3299999999999995E-2</v>
      </c>
      <c r="F38" s="697"/>
      <c r="G38" s="697"/>
      <c r="H38" s="697"/>
      <c r="I38" s="697"/>
      <c r="J38" s="697"/>
      <c r="K38" s="697"/>
      <c r="L38" s="697"/>
      <c r="M38" s="697"/>
      <c r="N38" s="697"/>
      <c r="O38" s="697"/>
      <c r="P38" s="697">
        <f>$C38*$E38/2</f>
        <v>3.4814999999999998E-3</v>
      </c>
      <c r="Q38" s="697">
        <f t="shared" si="7"/>
        <v>6.9629999999999996E-3</v>
      </c>
      <c r="R38" s="697">
        <f t="shared" si="7"/>
        <v>6.9629999999999996E-3</v>
      </c>
      <c r="S38" s="697">
        <f t="shared" si="8"/>
        <v>6.9629999999999996E-3</v>
      </c>
      <c r="T38" s="697">
        <f t="shared" si="8"/>
        <v>6.9629999999999996E-3</v>
      </c>
      <c r="U38" s="697">
        <f t="shared" si="8"/>
        <v>6.9629999999999996E-3</v>
      </c>
      <c r="V38" s="697">
        <f t="shared" si="8"/>
        <v>6.9629999999999996E-3</v>
      </c>
      <c r="W38" s="697">
        <f t="shared" si="8"/>
        <v>6.9629999999999996E-3</v>
      </c>
      <c r="X38" s="698">
        <f t="shared" si="9"/>
        <v>5.2222499999999991E-2</v>
      </c>
      <c r="Y38" s="699">
        <f t="shared" si="10"/>
        <v>0.47474999999999989</v>
      </c>
      <c r="Z38" s="700">
        <f t="shared" si="11"/>
        <v>5.7777500000000009E-2</v>
      </c>
    </row>
    <row r="39" spans="1:26" x14ac:dyDescent="0.2">
      <c r="A39" s="689" t="s">
        <v>134</v>
      </c>
      <c r="B39" s="690" t="s">
        <v>652</v>
      </c>
      <c r="C39" s="700">
        <v>0.02</v>
      </c>
      <c r="D39" s="695">
        <f>D38+Q39</f>
        <v>4.1145000000000001E-3</v>
      </c>
      <c r="E39" s="710">
        <v>6.3299999999999995E-2</v>
      </c>
      <c r="F39" s="697"/>
      <c r="G39" s="697"/>
      <c r="H39" s="697"/>
      <c r="I39" s="697"/>
      <c r="J39" s="697"/>
      <c r="K39" s="697"/>
      <c r="L39" s="697"/>
      <c r="M39" s="697"/>
      <c r="N39" s="697"/>
      <c r="O39" s="697"/>
      <c r="P39" s="697"/>
      <c r="Q39" s="697">
        <f>$C39*$E39/2</f>
        <v>6.3299999999999999E-4</v>
      </c>
      <c r="R39" s="697">
        <f>$C39*$E39</f>
        <v>1.266E-3</v>
      </c>
      <c r="S39" s="697">
        <f t="shared" si="8"/>
        <v>1.266E-3</v>
      </c>
      <c r="T39" s="697">
        <f t="shared" si="8"/>
        <v>1.266E-3</v>
      </c>
      <c r="U39" s="697">
        <f t="shared" si="8"/>
        <v>1.266E-3</v>
      </c>
      <c r="V39" s="697">
        <f t="shared" si="8"/>
        <v>1.266E-3</v>
      </c>
      <c r="W39" s="697">
        <f t="shared" si="8"/>
        <v>1.266E-3</v>
      </c>
      <c r="X39" s="698">
        <f t="shared" si="9"/>
        <v>8.2290000000000002E-3</v>
      </c>
      <c r="Y39" s="699">
        <f t="shared" si="10"/>
        <v>0.41144999999999998</v>
      </c>
      <c r="Z39" s="700">
        <f t="shared" si="11"/>
        <v>1.1771E-2</v>
      </c>
    </row>
    <row r="40" spans="1:26" x14ac:dyDescent="0.2">
      <c r="A40" s="689" t="s">
        <v>134</v>
      </c>
      <c r="B40" s="690" t="s">
        <v>656</v>
      </c>
      <c r="C40" s="700">
        <v>0</v>
      </c>
      <c r="D40" s="695">
        <f>R40+D39</f>
        <v>4.1145000000000001E-3</v>
      </c>
      <c r="E40" s="710">
        <v>6.3299999999999995E-2</v>
      </c>
      <c r="F40" s="697"/>
      <c r="G40" s="697"/>
      <c r="H40" s="697"/>
      <c r="I40" s="697"/>
      <c r="J40" s="697"/>
      <c r="K40" s="697"/>
      <c r="L40" s="697"/>
      <c r="M40" s="697"/>
      <c r="N40" s="697"/>
      <c r="O40" s="697"/>
      <c r="P40" s="697"/>
      <c r="Q40" s="697"/>
      <c r="R40" s="697">
        <f>$C40*$E40/2</f>
        <v>0</v>
      </c>
      <c r="S40" s="697">
        <f t="shared" ref="S40:W40" si="12">$C40*$E40/2</f>
        <v>0</v>
      </c>
      <c r="T40" s="697">
        <f t="shared" si="12"/>
        <v>0</v>
      </c>
      <c r="U40" s="697">
        <f t="shared" si="12"/>
        <v>0</v>
      </c>
      <c r="V40" s="697">
        <f t="shared" si="12"/>
        <v>0</v>
      </c>
      <c r="W40" s="697">
        <f t="shared" si="12"/>
        <v>0</v>
      </c>
      <c r="X40" s="698">
        <f t="shared" si="9"/>
        <v>0</v>
      </c>
      <c r="Y40" s="699">
        <f t="shared" si="10"/>
        <v>0</v>
      </c>
      <c r="Z40" s="700">
        <f t="shared" si="11"/>
        <v>0</v>
      </c>
    </row>
    <row r="41" spans="1:26" x14ac:dyDescent="0.2">
      <c r="A41" s="701"/>
      <c r="B41" s="702" t="s">
        <v>176</v>
      </c>
      <c r="C41" s="703">
        <f>SUM(C27:C40)</f>
        <v>0.13</v>
      </c>
      <c r="D41" s="703"/>
      <c r="E41" s="703"/>
      <c r="F41" s="704">
        <f>SUM(F28:F40)</f>
        <v>0</v>
      </c>
      <c r="G41" s="704">
        <f t="shared" ref="G41:X41" si="13">SUM(G28:G40)</f>
        <v>0</v>
      </c>
      <c r="H41" s="704">
        <f t="shared" si="13"/>
        <v>0</v>
      </c>
      <c r="I41" s="704">
        <f t="shared" si="13"/>
        <v>0</v>
      </c>
      <c r="J41" s="704">
        <f t="shared" si="13"/>
        <v>0</v>
      </c>
      <c r="K41" s="704">
        <f t="shared" si="13"/>
        <v>0</v>
      </c>
      <c r="L41" s="704">
        <f t="shared" si="13"/>
        <v>0</v>
      </c>
      <c r="M41" s="704">
        <f t="shared" si="13"/>
        <v>0</v>
      </c>
      <c r="N41" s="704">
        <f t="shared" si="13"/>
        <v>0</v>
      </c>
      <c r="O41" s="704">
        <f t="shared" si="13"/>
        <v>0</v>
      </c>
      <c r="P41" s="704">
        <f t="shared" si="13"/>
        <v>3.4814999999999998E-3</v>
      </c>
      <c r="Q41" s="704">
        <f t="shared" si="13"/>
        <v>7.5959999999999995E-3</v>
      </c>
      <c r="R41" s="704">
        <f t="shared" si="13"/>
        <v>8.2290000000000002E-3</v>
      </c>
      <c r="S41" s="704">
        <f t="shared" si="13"/>
        <v>8.2290000000000002E-3</v>
      </c>
      <c r="T41" s="704">
        <f t="shared" si="13"/>
        <v>8.2290000000000002E-3</v>
      </c>
      <c r="U41" s="704">
        <f t="shared" si="13"/>
        <v>8.2290000000000002E-3</v>
      </c>
      <c r="V41" s="704">
        <f t="shared" si="13"/>
        <v>8.2290000000000002E-3</v>
      </c>
      <c r="W41" s="704">
        <f t="shared" si="13"/>
        <v>8.2290000000000002E-3</v>
      </c>
      <c r="X41" s="703">
        <f t="shared" si="13"/>
        <v>6.0451499999999991E-2</v>
      </c>
      <c r="Y41" s="705">
        <f t="shared" si="10"/>
        <v>0.46501153846153837</v>
      </c>
      <c r="Z41" s="703">
        <f>SUM(Z28:Z40)</f>
        <v>6.9548500000000013E-2</v>
      </c>
    </row>
    <row r="42" spans="1:26" x14ac:dyDescent="0.2">
      <c r="C42" s="712"/>
    </row>
    <row r="45" spans="1:26" x14ac:dyDescent="0.2">
      <c r="B45" s="684" t="s">
        <v>719</v>
      </c>
    </row>
    <row r="46" spans="1:26" s="714" customFormat="1" ht="25.5" customHeight="1" x14ac:dyDescent="0.2">
      <c r="A46" s="685"/>
      <c r="B46" s="713" t="s">
        <v>595</v>
      </c>
      <c r="C46" s="958" t="s">
        <v>633</v>
      </c>
      <c r="D46" s="958" t="s">
        <v>761</v>
      </c>
      <c r="E46" s="958" t="s">
        <v>634</v>
      </c>
      <c r="F46" s="686"/>
      <c r="G46" s="686"/>
      <c r="H46" s="686"/>
      <c r="I46" s="686"/>
      <c r="J46" s="686"/>
      <c r="K46" s="686"/>
      <c r="L46" s="686"/>
      <c r="M46" s="686"/>
      <c r="N46" s="686"/>
      <c r="O46" s="686"/>
      <c r="P46" s="686"/>
      <c r="Q46" s="686"/>
      <c r="R46" s="686"/>
      <c r="S46" s="686"/>
      <c r="T46" s="686"/>
      <c r="U46" s="686"/>
      <c r="V46" s="686"/>
      <c r="W46" s="686"/>
      <c r="X46" s="687" t="s">
        <v>636</v>
      </c>
      <c r="Y46" s="687" t="s">
        <v>637</v>
      </c>
      <c r="Z46" s="687" t="s">
        <v>638</v>
      </c>
    </row>
    <row r="47" spans="1:26" s="714" customFormat="1" x14ac:dyDescent="0.2">
      <c r="A47" s="685"/>
      <c r="B47" s="713"/>
      <c r="C47" s="959"/>
      <c r="D47" s="959"/>
      <c r="E47" s="959"/>
      <c r="F47" s="688" t="s">
        <v>641</v>
      </c>
      <c r="G47" s="688" t="s">
        <v>654</v>
      </c>
      <c r="H47" s="688" t="s">
        <v>643</v>
      </c>
      <c r="I47" s="688" t="s">
        <v>644</v>
      </c>
      <c r="J47" s="688" t="s">
        <v>645</v>
      </c>
      <c r="K47" s="688" t="s">
        <v>646</v>
      </c>
      <c r="L47" s="688" t="s">
        <v>647</v>
      </c>
      <c r="M47" s="688" t="s">
        <v>720</v>
      </c>
      <c r="N47" s="688" t="s">
        <v>721</v>
      </c>
      <c r="O47" s="688" t="s">
        <v>722</v>
      </c>
      <c r="P47" s="688" t="s">
        <v>71</v>
      </c>
      <c r="Q47" s="688" t="s">
        <v>72</v>
      </c>
      <c r="R47" s="688" t="s">
        <v>73</v>
      </c>
      <c r="S47" s="688" t="s">
        <v>83</v>
      </c>
      <c r="T47" s="688" t="s">
        <v>84</v>
      </c>
      <c r="U47" s="688" t="s">
        <v>85</v>
      </c>
      <c r="V47" s="688" t="s">
        <v>86</v>
      </c>
      <c r="W47" s="688" t="s">
        <v>87</v>
      </c>
      <c r="X47" s="687"/>
      <c r="Y47" s="687"/>
      <c r="Z47" s="687"/>
    </row>
    <row r="48" spans="1:26" x14ac:dyDescent="0.2">
      <c r="A48" s="689" t="s">
        <v>653</v>
      </c>
      <c r="B48" s="690" t="s">
        <v>641</v>
      </c>
      <c r="C48" s="691">
        <v>0</v>
      </c>
      <c r="D48" s="691"/>
      <c r="E48" s="710"/>
      <c r="F48" s="693"/>
      <c r="G48" s="693"/>
      <c r="H48" s="693"/>
      <c r="I48" s="693"/>
      <c r="J48" s="693"/>
      <c r="K48" s="693"/>
      <c r="L48" s="693"/>
      <c r="M48" s="693"/>
      <c r="N48" s="693"/>
      <c r="O48" s="693"/>
      <c r="P48" s="693"/>
      <c r="Q48" s="693"/>
      <c r="R48" s="693"/>
      <c r="S48" s="693"/>
      <c r="T48" s="693"/>
      <c r="U48" s="693"/>
      <c r="V48" s="693"/>
      <c r="W48" s="693"/>
      <c r="X48" s="694"/>
      <c r="Y48" s="694"/>
      <c r="Z48" s="694"/>
    </row>
    <row r="49" spans="1:26" x14ac:dyDescent="0.2">
      <c r="A49" s="689" t="s">
        <v>134</v>
      </c>
      <c r="B49" s="690" t="s">
        <v>641</v>
      </c>
      <c r="C49" s="695">
        <v>0</v>
      </c>
      <c r="D49" s="691"/>
      <c r="E49" s="710">
        <v>0.3</v>
      </c>
      <c r="F49" s="697">
        <f>(C48*E49)+(C49*E49*37/365)</f>
        <v>0</v>
      </c>
      <c r="G49" s="697">
        <f>$C49*$E49</f>
        <v>0</v>
      </c>
      <c r="H49" s="697">
        <f>MAX(IF(SUM($F49:G49)&lt;$C49*0.9,MIN($C49*$E49,$C49*0.9-SUM($F49:G49)),0),0)</f>
        <v>0</v>
      </c>
      <c r="I49" s="697">
        <f>MAX(IF(SUM($F49:H49)&lt;$C49*0.9,MIN($C49*$E49,$C49*0.9-SUM($F49:H49)),0),0)</f>
        <v>0</v>
      </c>
      <c r="J49" s="697">
        <f>MAX(IF(SUM($F49:I49)&lt;$C49*0.9,MIN($C49*$E49,$C49*0.9-SUM($F49:I49)),0),0)</f>
        <v>0</v>
      </c>
      <c r="K49" s="697">
        <f>MAX(IF(SUM($F49:J49)&lt;$C49*0.9,MIN($C49*$E49,$C49*0.9-SUM($F49:J49)),0),0)</f>
        <v>0</v>
      </c>
      <c r="L49" s="697">
        <f>MAX(IF(SUM($F49:K49)&lt;$C49*0.9,MIN($C49*$E49,$C49*0.9-SUM($F49:K49)),0),0)</f>
        <v>0</v>
      </c>
      <c r="M49" s="697">
        <f>MAX(IF(SUM($F49:L49)&lt;$C49*0.9,MIN($C49*$E49,$C49*0.9-SUM($F49:L49)),0),0)</f>
        <v>0</v>
      </c>
      <c r="N49" s="697">
        <f>MAX(IF(SUM($F49:M49)&lt;$C49*0.9,MIN($C49*$E49,$C49*0.9-SUM($F49:M49)),0),0)</f>
        <v>0</v>
      </c>
      <c r="O49" s="697">
        <f>MAX(IF(SUM($F49:N49)&lt;$C49*0.9,MIN($C49*$E49,$C49*0.9-SUM($F49:N49)),0),0)</f>
        <v>0</v>
      </c>
      <c r="P49" s="697">
        <f>MAX(IF(SUM($F49:O49)&lt;$C49*0.9,MIN($C49*$E49,$C49*0.9-SUM($F49:O49)),0),0)</f>
        <v>0</v>
      </c>
      <c r="Q49" s="697">
        <f>MAX(IF(SUM($F49:P49)&lt;$C49*0.9,MIN($C49*$E49,$C49*0.9-SUM($F49:P49)),0),0)</f>
        <v>0</v>
      </c>
      <c r="R49" s="697">
        <f>MAX(IF(SUM($F49:Q49)&lt;$C49*0.9,MIN($C49*$E49,$C49*0.9-SUM($F49:Q49)),0),0)</f>
        <v>0</v>
      </c>
      <c r="S49" s="697">
        <f>MAX(IF(SUM($F49:R49)&lt;$C49*0.9,MIN($C49*$E49,$C49*0.9-SUM($F49:R49)),0),0)</f>
        <v>0</v>
      </c>
      <c r="T49" s="697">
        <f>MAX(IF(SUM($F49:S49)&lt;$C49*0.9,MIN($C49*$E49,$C49*0.9-SUM($F49:S49)),0),0)</f>
        <v>0</v>
      </c>
      <c r="U49" s="697">
        <f>MAX(IF(SUM($F49:T49)&lt;$C49*0.9,MIN($C49*$E49,$C49*0.9-SUM($F49:T49)),0),0)</f>
        <v>0</v>
      </c>
      <c r="V49" s="697">
        <f>MAX(IF(SUM($F49:U49)&lt;$C49*0.9,MIN($C49*$E49,$C49*0.9-SUM($F49:U49)),0),0)</f>
        <v>0</v>
      </c>
      <c r="W49" s="697">
        <f>MAX(IF(SUM($F49:V49)&lt;$C49*0.9,MIN($C49*$E49,$C49*0.9-SUM($F49:V49)),0),0)</f>
        <v>0</v>
      </c>
      <c r="X49" s="698">
        <f>SUM(F49:W49)</f>
        <v>0</v>
      </c>
      <c r="Y49" s="699">
        <f>IFERROR(X49/C49,0)</f>
        <v>0</v>
      </c>
      <c r="Z49" s="700">
        <f>C49-X49</f>
        <v>0</v>
      </c>
    </row>
    <row r="50" spans="1:26" x14ac:dyDescent="0.2">
      <c r="A50" s="689" t="s">
        <v>134</v>
      </c>
      <c r="B50" s="690" t="s">
        <v>654</v>
      </c>
      <c r="C50" s="695">
        <v>0</v>
      </c>
      <c r="D50" s="691"/>
      <c r="E50" s="710">
        <v>0.3</v>
      </c>
      <c r="F50" s="697"/>
      <c r="G50" s="697">
        <f>$C50*$E50/2</f>
        <v>0</v>
      </c>
      <c r="H50" s="697">
        <f>MAX(IF(SUM($F50:G50)&lt;$C50*0.9,MIN($C50*$E50,$C50*0.9-SUM($F50:G50)),0),0)</f>
        <v>0</v>
      </c>
      <c r="I50" s="697">
        <f>MAX(IF(SUM($F50:H50)&lt;$C50*0.9,MIN($C50*$E50,$C50*0.9-SUM($F50:H50)),0),0)</f>
        <v>0</v>
      </c>
      <c r="J50" s="697">
        <f>MAX(IF(SUM($F50:I50)&lt;$C50*0.9,MIN($C50*$E50,$C50*0.9-SUM($F50:I50)),0),0)</f>
        <v>0</v>
      </c>
      <c r="K50" s="697">
        <f>MAX(IF(SUM($F50:J50)&lt;$C50*0.9,MIN($C50*$E50,$C50*0.9-SUM($F50:J50)),0),0)</f>
        <v>0</v>
      </c>
      <c r="L50" s="697">
        <f>MAX(IF(SUM($F50:K50)&lt;$C50*0.9,MIN($C50*$E50,$C50*0.9-SUM($F50:K50)),0),0)</f>
        <v>0</v>
      </c>
      <c r="M50" s="697">
        <f>MAX(IF(SUM($F50:L50)&lt;$C50*0.9,MIN($C50*$E50,$C50*0.9-SUM($F50:L50)),0),0)</f>
        <v>0</v>
      </c>
      <c r="N50" s="697">
        <f>MAX(IF(SUM($F50:M50)&lt;$C50*0.9,MIN($C50*$E50,$C50*0.9-SUM($F50:M50)),0),0)</f>
        <v>0</v>
      </c>
      <c r="O50" s="697">
        <f>MAX(IF(SUM($F50:N50)&lt;$C50*0.9,MIN($C50*$E50,$C50*0.9-SUM($F50:N50)),0),0)</f>
        <v>0</v>
      </c>
      <c r="P50" s="697">
        <f>MAX(IF(SUM($F50:O50)&lt;$C50*0.9,MIN($C50*$E50,$C50*0.9-SUM($F50:O50)),0),0)</f>
        <v>0</v>
      </c>
      <c r="Q50" s="697">
        <f>MAX(IF(SUM($F50:P50)&lt;$C50*0.9,MIN($C50*$E50,$C50*0.9-SUM($F50:P50)),0),0)</f>
        <v>0</v>
      </c>
      <c r="R50" s="697">
        <f>MAX(IF(SUM($F50:Q50)&lt;$C50*0.9,MIN($C50*$E50,$C50*0.9-SUM($F50:Q50)),0),0)</f>
        <v>0</v>
      </c>
      <c r="S50" s="697">
        <f>MAX(IF(SUM($F50:R50)&lt;$C50*0.9,MIN($C50*$E50,$C50*0.9-SUM($F50:R50)),0),0)</f>
        <v>0</v>
      </c>
      <c r="T50" s="697">
        <f>MAX(IF(SUM($F50:S50)&lt;$C50*0.9,MIN($C50*$E50,$C50*0.9-SUM($F50:S50)),0),0)</f>
        <v>0</v>
      </c>
      <c r="U50" s="697">
        <f>MAX(IF(SUM($F50:T50)&lt;$C50*0.9,MIN($C50*$E50,$C50*0.9-SUM($F50:T50)),0),0)</f>
        <v>0</v>
      </c>
      <c r="V50" s="697">
        <f>MAX(IF(SUM($F50:U50)&lt;$C50*0.9,MIN($C50*$E50,$C50*0.9-SUM($F50:U50)),0),0)</f>
        <v>0</v>
      </c>
      <c r="W50" s="697">
        <f>MAX(IF(SUM($F50:V50)&lt;$C50*0.9,MIN($C50*$E50,$C50*0.9-SUM($F50:V50)),0),0)</f>
        <v>0</v>
      </c>
      <c r="X50" s="698">
        <f t="shared" ref="X50:X61" si="14">SUM(F50:W50)</f>
        <v>0</v>
      </c>
      <c r="Y50" s="699">
        <f>IFERROR(X50/C50,0)</f>
        <v>0</v>
      </c>
      <c r="Z50" s="700">
        <f>C50-X50</f>
        <v>0</v>
      </c>
    </row>
    <row r="51" spans="1:26" x14ac:dyDescent="0.2">
      <c r="A51" s="689" t="s">
        <v>134</v>
      </c>
      <c r="B51" s="690" t="s">
        <v>643</v>
      </c>
      <c r="C51" s="700">
        <v>0</v>
      </c>
      <c r="D51" s="689"/>
      <c r="E51" s="710">
        <v>0.3</v>
      </c>
      <c r="F51" s="697"/>
      <c r="G51" s="697"/>
      <c r="H51" s="697">
        <f>$C51*$E51/2</f>
        <v>0</v>
      </c>
      <c r="I51" s="697">
        <f>MAX(IF(SUM($F51:H51)&lt;$C51*0.9,MIN($C51*$E51,$C51*0.9-SUM($F51:H51)),0),0)</f>
        <v>0</v>
      </c>
      <c r="J51" s="697">
        <f>MAX(IF(SUM($F51:I51)&lt;$C51*0.9,MIN($C51*$E51,$C51*0.9-SUM($F51:I51)),0),0)</f>
        <v>0</v>
      </c>
      <c r="K51" s="697">
        <f>MAX(IF(SUM($F51:J51)&lt;$C51*0.9,MIN($C51*$E51,$C51*0.9-SUM($F51:J51)),0),0)</f>
        <v>0</v>
      </c>
      <c r="L51" s="697">
        <f>MAX(IF(SUM($F51:K51)&lt;$C51*0.9,MIN($C51*$E51,$C51*0.9-SUM($F51:K51)),0),0)</f>
        <v>0</v>
      </c>
      <c r="M51" s="697">
        <f>MAX(IF(SUM($F51:L51)&lt;$C51*0.9,MIN($C51*$E51,$C51*0.9-SUM($F51:L51)),0),0)</f>
        <v>0</v>
      </c>
      <c r="N51" s="697">
        <f>MAX(IF(SUM($F51:M51)&lt;$C51*0.9,MIN($C51*$E51,$C51*0.9-SUM($F51:M51)),0),0)</f>
        <v>0</v>
      </c>
      <c r="O51" s="697">
        <f>MAX(IF(SUM($F51:N51)&lt;$C51*0.9,MIN($C51*$E51,$C51*0.9-SUM($F51:N51)),0),0)</f>
        <v>0</v>
      </c>
      <c r="P51" s="697">
        <f>MAX(IF(SUM($F51:O51)&lt;$C51*0.9,MIN($C51*$E51,$C51*0.9-SUM($F51:O51)),0),0)</f>
        <v>0</v>
      </c>
      <c r="Q51" s="697">
        <f>MAX(IF(SUM($F51:P51)&lt;$C51*0.9,MIN($C51*$E51,$C51*0.9-SUM($F51:P51)),0),0)</f>
        <v>0</v>
      </c>
      <c r="R51" s="697">
        <f>MAX(IF(SUM($F51:Q51)&lt;$C51*0.9,MIN($C51*$E51,$C51*0.9-SUM($F51:Q51)),0),0)</f>
        <v>0</v>
      </c>
      <c r="S51" s="697">
        <f>MAX(IF(SUM($F51:R51)&lt;$C51*0.9,MIN($C51*$E51,$C51*0.9-SUM($F51:R51)),0),0)</f>
        <v>0</v>
      </c>
      <c r="T51" s="697">
        <f>MAX(IF(SUM($F51:S51)&lt;$C51*0.9,MIN($C51*$E51,$C51*0.9-SUM($F51:S51)),0),0)</f>
        <v>0</v>
      </c>
      <c r="U51" s="697">
        <f>MAX(IF(SUM($F51:T51)&lt;$C51*0.9,MIN($C51*$E51,$C51*0.9-SUM($F51:T51)),0),0)</f>
        <v>0</v>
      </c>
      <c r="V51" s="697">
        <f>MAX(IF(SUM($F51:U51)&lt;$C51*0.9,MIN($C51*$E51,$C51*0.9-SUM($F51:U51)),0),0)</f>
        <v>0</v>
      </c>
      <c r="W51" s="697">
        <f>MAX(IF(SUM($F51:V51)&lt;$C51*0.9,MIN($C51*$E51,$C51*0.9-SUM($F51:V51)),0),0)</f>
        <v>0</v>
      </c>
      <c r="X51" s="698">
        <f t="shared" si="14"/>
        <v>0</v>
      </c>
      <c r="Y51" s="699">
        <f t="shared" ref="Y51:Y62" si="15">IFERROR(X51/C51,0)</f>
        <v>0</v>
      </c>
      <c r="Z51" s="700">
        <f t="shared" ref="Z51:Z61" si="16">C51-X51</f>
        <v>0</v>
      </c>
    </row>
    <row r="52" spans="1:26" x14ac:dyDescent="0.2">
      <c r="A52" s="689" t="s">
        <v>134</v>
      </c>
      <c r="B52" s="690" t="s">
        <v>644</v>
      </c>
      <c r="C52" s="700">
        <v>0</v>
      </c>
      <c r="D52" s="695">
        <f>D51+I52</f>
        <v>0</v>
      </c>
      <c r="E52" s="710">
        <v>0.3</v>
      </c>
      <c r="F52" s="697"/>
      <c r="G52" s="697"/>
      <c r="H52" s="697"/>
      <c r="I52" s="697">
        <f>$C52*$E52/2</f>
        <v>0</v>
      </c>
      <c r="J52" s="697">
        <f>MAX(IF(SUM($F52:I52)&lt;$C52*0.9,MIN($C52*$E52,$C52*0.9-SUM($F52:I52)),0),0)</f>
        <v>0</v>
      </c>
      <c r="K52" s="697">
        <f>MAX(IF(SUM($F52:J52)&lt;$C52*0.9,MIN($C52*$E52,$C52*0.9-SUM($F52:J52)),0),0)</f>
        <v>0</v>
      </c>
      <c r="L52" s="697">
        <f>MAX(IF(SUM($F52:K52)&lt;$C52*0.9,MIN($C52*$E52,$C52*0.9-SUM($F52:K52)),0),0)</f>
        <v>0</v>
      </c>
      <c r="M52" s="697">
        <f>MAX(IF(SUM($F52:L52)&lt;$C52*0.9,MIN($C52*$E52,$C52*0.9-SUM($F52:L52)),0),0)</f>
        <v>0</v>
      </c>
      <c r="N52" s="697">
        <f>MAX(IF(SUM($F52:M52)&lt;$C52*0.9,MIN($C52*$E52,$C52*0.9-SUM($F52:M52)),0),0)</f>
        <v>0</v>
      </c>
      <c r="O52" s="697">
        <f>MAX(IF(SUM($F52:N52)&lt;$C52*0.9,MIN($C52*$E52,$C52*0.9-SUM($F52:N52)),0),0)</f>
        <v>0</v>
      </c>
      <c r="P52" s="697">
        <f>MAX(IF(SUM($F52:O52)&lt;$C52*0.9,MIN($C52*$E52,$C52*0.9-SUM($F52:O52)),0),0)</f>
        <v>0</v>
      </c>
      <c r="Q52" s="697">
        <f>MAX(IF(SUM($F52:P52)&lt;$C52*0.9,MIN($C52*$E52,$C52*0.9-SUM($F52:P52)),0),0)</f>
        <v>0</v>
      </c>
      <c r="R52" s="697">
        <f>MAX(IF(SUM($F52:Q52)&lt;$C52*0.9,MIN($C52*$E52,$C52*0.9-SUM($F52:Q52)),0),0)</f>
        <v>0</v>
      </c>
      <c r="S52" s="697">
        <f>MAX(IF(SUM($F52:R52)&lt;$C52*0.9,MIN($C52*$E52,$C52*0.9-SUM($F52:R52)),0),0)</f>
        <v>0</v>
      </c>
      <c r="T52" s="697">
        <f>MAX(IF(SUM($F52:S52)&lt;$C52*0.9,MIN($C52*$E52,$C52*0.9-SUM($F52:S52)),0),0)</f>
        <v>0</v>
      </c>
      <c r="U52" s="697">
        <f>MAX(IF(SUM($F52:T52)&lt;$C52*0.9,MIN($C52*$E52,$C52*0.9-SUM($F52:T52)),0),0)</f>
        <v>0</v>
      </c>
      <c r="V52" s="697">
        <f>MAX(IF(SUM($F52:U52)&lt;$C52*0.9,MIN($C52*$E52,$C52*0.9-SUM($F52:U52)),0),0)</f>
        <v>0</v>
      </c>
      <c r="W52" s="697">
        <f>MAX(IF(SUM($F52:V52)&lt;$C52*0.9,MIN($C52*$E52,$C52*0.9-SUM($F52:V52)),0),0)</f>
        <v>0</v>
      </c>
      <c r="X52" s="698">
        <f t="shared" si="14"/>
        <v>0</v>
      </c>
      <c r="Y52" s="699">
        <f t="shared" si="15"/>
        <v>0</v>
      </c>
      <c r="Z52" s="700">
        <f t="shared" si="16"/>
        <v>0</v>
      </c>
    </row>
    <row r="53" spans="1:26" x14ac:dyDescent="0.2">
      <c r="A53" s="689" t="s">
        <v>134</v>
      </c>
      <c r="B53" s="690" t="s">
        <v>645</v>
      </c>
      <c r="C53" s="700">
        <v>0</v>
      </c>
      <c r="D53" s="695">
        <f>D52+J53</f>
        <v>0</v>
      </c>
      <c r="E53" s="710">
        <v>0.3</v>
      </c>
      <c r="F53" s="697"/>
      <c r="G53" s="697"/>
      <c r="H53" s="697"/>
      <c r="I53" s="697"/>
      <c r="J53" s="697">
        <f>$C53*$E53/2</f>
        <v>0</v>
      </c>
      <c r="K53" s="697">
        <f>MAX(IF(SUM($F53:J53)&lt;$C53*0.9,MIN($C53*$E53,$C53*0.9-SUM($F53:J53)),0),0)</f>
        <v>0</v>
      </c>
      <c r="L53" s="697">
        <f>MAX(IF(SUM($F53:K53)&lt;$C53*0.9,MIN($C53*$E53,$C53*0.9-SUM($F53:K53)),0),0)</f>
        <v>0</v>
      </c>
      <c r="M53" s="697">
        <f>MAX(IF(SUM($F53:L53)&lt;$C53*0.9,MIN($C53*$E53,$C53*0.9-SUM($F53:L53)),0),0)</f>
        <v>0</v>
      </c>
      <c r="N53" s="697">
        <f>MAX(IF(SUM($F53:M53)&lt;$C53*0.9,MIN($C53*$E53,$C53*0.9-SUM($F53:M53)),0),0)</f>
        <v>0</v>
      </c>
      <c r="O53" s="697">
        <f>MAX(IF(SUM($F53:N53)&lt;$C53*0.9,MIN($C53*$E53,$C53*0.9-SUM($F53:N53)),0),0)</f>
        <v>0</v>
      </c>
      <c r="P53" s="697">
        <f>MAX(IF(SUM($F53:O53)&lt;$C53*0.9,MIN($C53*$E53,$C53*0.9-SUM($F53:O53)),0),0)</f>
        <v>0</v>
      </c>
      <c r="Q53" s="697">
        <f>MAX(IF(SUM($F53:P53)&lt;$C53*0.9,MIN($C53*$E53,$C53*0.9-SUM($F53:P53)),0),0)</f>
        <v>0</v>
      </c>
      <c r="R53" s="697">
        <f>MAX(IF(SUM($F53:Q53)&lt;$C53*0.9,MIN($C53*$E53,$C53*0.9-SUM($F53:Q53)),0),0)</f>
        <v>0</v>
      </c>
      <c r="S53" s="697">
        <f>MAX(IF(SUM($F53:R53)&lt;$C53*0.9,MIN($C53*$E53,$C53*0.9-SUM($F53:R53)),0),0)</f>
        <v>0</v>
      </c>
      <c r="T53" s="697">
        <f>MAX(IF(SUM($F53:S53)&lt;$C53*0.9,MIN($C53*$E53,$C53*0.9-SUM($F53:S53)),0),0)</f>
        <v>0</v>
      </c>
      <c r="U53" s="697">
        <f>MAX(IF(SUM($F53:T53)&lt;$C53*0.9,MIN($C53*$E53,$C53*0.9-SUM($F53:T53)),0),0)</f>
        <v>0</v>
      </c>
      <c r="V53" s="697">
        <f>MAX(IF(SUM($F53:U53)&lt;$C53*0.9,MIN($C53*$E53,$C53*0.9-SUM($F53:U53)),0),0)</f>
        <v>0</v>
      </c>
      <c r="W53" s="697">
        <f>MAX(IF(SUM($F53:V53)&lt;$C53*0.9,MIN($C53*$E53,$C53*0.9-SUM($F53:V53)),0),0)</f>
        <v>0</v>
      </c>
      <c r="X53" s="698">
        <f t="shared" si="14"/>
        <v>0</v>
      </c>
      <c r="Y53" s="699">
        <f t="shared" si="15"/>
        <v>0</v>
      </c>
      <c r="Z53" s="700">
        <f t="shared" si="16"/>
        <v>0</v>
      </c>
    </row>
    <row r="54" spans="1:26" x14ac:dyDescent="0.2">
      <c r="A54" s="689" t="s">
        <v>134</v>
      </c>
      <c r="B54" s="690" t="s">
        <v>646</v>
      </c>
      <c r="C54" s="700">
        <v>0</v>
      </c>
      <c r="D54" s="695">
        <f>D53+K54</f>
        <v>0</v>
      </c>
      <c r="E54" s="710">
        <v>0.3</v>
      </c>
      <c r="F54" s="697"/>
      <c r="G54" s="697"/>
      <c r="H54" s="697"/>
      <c r="I54" s="697"/>
      <c r="J54" s="697"/>
      <c r="K54" s="697">
        <f>$C54*$E54/2</f>
        <v>0</v>
      </c>
      <c r="L54" s="697">
        <f>MAX(IF(SUM($F54:K54)&lt;$C54*0.9,MIN($C54*$E54,$C54*0.9-SUM($F54:K54)),0),0)</f>
        <v>0</v>
      </c>
      <c r="M54" s="697">
        <f>MAX(IF(SUM($F54:L54)&lt;$C54*0.9,MIN($C54*$E54,$C54*0.9-SUM($F54:L54)),0),0)</f>
        <v>0</v>
      </c>
      <c r="N54" s="697">
        <f>MAX(IF(SUM($F54:M54)&lt;$C54*0.9,MIN($C54*$E54,$C54*0.9-SUM($F54:M54)),0),0)</f>
        <v>0</v>
      </c>
      <c r="O54" s="697">
        <f>MAX(IF(SUM($F54:N54)&lt;$C54*0.9,MIN($C54*$E54,$C54*0.9-SUM($F54:N54)),0),0)</f>
        <v>0</v>
      </c>
      <c r="P54" s="697">
        <f>MAX(IF(SUM($F54:O54)&lt;$C54*0.9,MIN($C54*$E54,$C54*0.9-SUM($F54:O54)),0),0)</f>
        <v>0</v>
      </c>
      <c r="Q54" s="697">
        <f>MAX(IF(SUM($F54:P54)&lt;$C54*0.9,MIN($C54*$E54,$C54*0.9-SUM($F54:P54)),0),0)</f>
        <v>0</v>
      </c>
      <c r="R54" s="697">
        <f>MAX(IF(SUM($F54:Q54)&lt;$C54*0.9,MIN($C54*$E54,$C54*0.9-SUM($F54:Q54)),0),0)</f>
        <v>0</v>
      </c>
      <c r="S54" s="697">
        <f>MAX(IF(SUM($F54:R54)&lt;$C54*0.9,MIN($C54*$E54,$C54*0.9-SUM($F54:R54)),0),0)</f>
        <v>0</v>
      </c>
      <c r="T54" s="697">
        <f>MAX(IF(SUM($F54:S54)&lt;$C54*0.9,MIN($C54*$E54,$C54*0.9-SUM($F54:S54)),0),0)</f>
        <v>0</v>
      </c>
      <c r="U54" s="697">
        <f>MAX(IF(SUM($F54:T54)&lt;$C54*0.9,MIN($C54*$E54,$C54*0.9-SUM($F54:T54)),0),0)</f>
        <v>0</v>
      </c>
      <c r="V54" s="697">
        <f>MAX(IF(SUM($F54:U54)&lt;$C54*0.9,MIN($C54*$E54,$C54*0.9-SUM($F54:U54)),0),0)</f>
        <v>0</v>
      </c>
      <c r="W54" s="697">
        <f>MAX(IF(SUM($F54:V54)&lt;$C54*0.9,MIN($C54*$E54,$C54*0.9-SUM($F54:V54)),0),0)</f>
        <v>0</v>
      </c>
      <c r="X54" s="698">
        <f t="shared" si="14"/>
        <v>0</v>
      </c>
      <c r="Y54" s="699">
        <f t="shared" si="15"/>
        <v>0</v>
      </c>
      <c r="Z54" s="700">
        <f t="shared" si="16"/>
        <v>0</v>
      </c>
    </row>
    <row r="55" spans="1:26" x14ac:dyDescent="0.2">
      <c r="A55" s="689" t="s">
        <v>134</v>
      </c>
      <c r="B55" s="690" t="s">
        <v>647</v>
      </c>
      <c r="C55" s="700">
        <v>0</v>
      </c>
      <c r="D55" s="695">
        <f>D54+L55</f>
        <v>0</v>
      </c>
      <c r="E55" s="710">
        <v>0.3</v>
      </c>
      <c r="F55" s="697"/>
      <c r="G55" s="697"/>
      <c r="H55" s="697"/>
      <c r="I55" s="697"/>
      <c r="J55" s="697"/>
      <c r="K55" s="697"/>
      <c r="L55" s="697">
        <f>$C55*$E55/2</f>
        <v>0</v>
      </c>
      <c r="M55" s="697">
        <f>MAX(IF(SUM($F55:L55)&lt;$C55*0.9,MIN($C55*$E55,$C55*0.9-SUM($F55:L55)),0),0)</f>
        <v>0</v>
      </c>
      <c r="N55" s="697">
        <f>MAX(IF(SUM($F55:M55)&lt;$C55*0.9,MIN($C55*$E55,$C55*0.9-SUM($F55:M55)),0),0)</f>
        <v>0</v>
      </c>
      <c r="O55" s="697">
        <f>MAX(IF(SUM($F55:N55)&lt;$C55*0.9,MIN($C55*$E55,$C55*0.9-SUM($F55:N55)),0),0)</f>
        <v>0</v>
      </c>
      <c r="P55" s="697">
        <f>MAX(IF(SUM($F55:O55)&lt;$C55*0.9,MIN($C55*$E55,$C55*0.9-SUM($F55:O55)),0),0)</f>
        <v>0</v>
      </c>
      <c r="Q55" s="697">
        <f>MAX(IF(SUM($F55:P55)&lt;$C55*0.9,MIN($C55*$E55,$C55*0.9-SUM($F55:P55)),0),0)</f>
        <v>0</v>
      </c>
      <c r="R55" s="697">
        <f>MAX(IF(SUM($F55:Q55)&lt;$C55*0.9,MIN($C55*$E55,$C55*0.9-SUM($F55:Q55)),0),0)</f>
        <v>0</v>
      </c>
      <c r="S55" s="697">
        <f>MAX(IF(SUM($F55:R55)&lt;$C55*0.9,MIN($C55*$E55,$C55*0.9-SUM($F55:R55)),0),0)</f>
        <v>0</v>
      </c>
      <c r="T55" s="697">
        <f>MAX(IF(SUM($F55:S55)&lt;$C55*0.9,MIN($C55*$E55,$C55*0.9-SUM($F55:S55)),0),0)</f>
        <v>0</v>
      </c>
      <c r="U55" s="697">
        <f>MAX(IF(SUM($F55:T55)&lt;$C55*0.9,MIN($C55*$E55,$C55*0.9-SUM($F55:T55)),0),0)</f>
        <v>0</v>
      </c>
      <c r="V55" s="697">
        <f>MAX(IF(SUM($F55:U55)&lt;$C55*0.9,MIN($C55*$E55,$C55*0.9-SUM($F55:U55)),0),0)</f>
        <v>0</v>
      </c>
      <c r="W55" s="697">
        <f>MAX(IF(SUM($F55:V55)&lt;$C55*0.9,MIN($C55*$E55,$C55*0.9-SUM($F55:V55)),0),0)</f>
        <v>0</v>
      </c>
      <c r="X55" s="698">
        <f t="shared" si="14"/>
        <v>0</v>
      </c>
      <c r="Y55" s="699">
        <f t="shared" si="15"/>
        <v>0</v>
      </c>
      <c r="Z55" s="700">
        <f t="shared" si="16"/>
        <v>0</v>
      </c>
    </row>
    <row r="56" spans="1:26" x14ac:dyDescent="0.2">
      <c r="A56" s="689" t="s">
        <v>134</v>
      </c>
      <c r="B56" s="690" t="s">
        <v>648</v>
      </c>
      <c r="C56" s="700">
        <v>0.4</v>
      </c>
      <c r="D56" s="695">
        <f>D55+M56</f>
        <v>0.06</v>
      </c>
      <c r="E56" s="710">
        <v>0.3</v>
      </c>
      <c r="F56" s="697"/>
      <c r="G56" s="697"/>
      <c r="H56" s="697"/>
      <c r="I56" s="697"/>
      <c r="J56" s="697"/>
      <c r="K56" s="697"/>
      <c r="L56" s="697"/>
      <c r="M56" s="697">
        <f>$C56*$E56/2</f>
        <v>0.06</v>
      </c>
      <c r="N56" s="697">
        <f>MAX(IF(SUM($F56:M56)&lt;$C56,MIN($C56*$E56,$C56-SUM($F56:M56)),0),0)</f>
        <v>0.12</v>
      </c>
      <c r="O56" s="697">
        <f>MAX(IF(SUM($F56:N56)&lt;$C56,MIN($C56*$E56,$C56-SUM($F56:N56)),0),0)</f>
        <v>0.12</v>
      </c>
      <c r="P56" s="697">
        <f>MAX(IF(SUM($F56:O56)&lt;$C56,MIN($C56*$E56,$C56-SUM($F56:O56)),0),0)</f>
        <v>0.10000000000000003</v>
      </c>
      <c r="Q56" s="697">
        <f>MAX(IF(SUM($F56:P56)&lt;$C56,MIN($C56*$E56,$C56-SUM($F56:P56)),0),0)</f>
        <v>0</v>
      </c>
      <c r="R56" s="697">
        <f>MAX(IF(SUM($F56:Q56)&lt;$C56,MIN($C56*$E56,$C56-SUM($F56:Q56)),0),0)</f>
        <v>0</v>
      </c>
      <c r="S56" s="697">
        <f>MAX(IF(SUM($F56:R56)&lt;$C56,MIN($C56*$E56,$C56-SUM($F56:R56)),0),0)</f>
        <v>0</v>
      </c>
      <c r="T56" s="697">
        <f>MAX(IF(SUM($F56:S56)&lt;$C56,MIN($C56*$E56,$C56-SUM($F56:S56)),0),0)</f>
        <v>0</v>
      </c>
      <c r="U56" s="697">
        <f>MAX(IF(SUM($F56:T56)&lt;$C56,MIN($C56*$E56,$C56-SUM($F56:T56)),0),0)</f>
        <v>0</v>
      </c>
      <c r="V56" s="697">
        <f>MAX(IF(SUM($F56:U56)&lt;$C56,MIN($C56*$E56,$C56-SUM($F56:U56)),0),0)</f>
        <v>0</v>
      </c>
      <c r="W56" s="697">
        <f>MAX(IF(SUM($F56:V56)&lt;$C56,MIN($C56*$E56,$C56-SUM($F56:V56)),0),0)</f>
        <v>0</v>
      </c>
      <c r="X56" s="698">
        <f t="shared" si="14"/>
        <v>0.4</v>
      </c>
      <c r="Y56" s="699">
        <f t="shared" si="15"/>
        <v>1</v>
      </c>
      <c r="Z56" s="700">
        <f t="shared" si="16"/>
        <v>0</v>
      </c>
    </row>
    <row r="57" spans="1:26" x14ac:dyDescent="0.2">
      <c r="A57" s="689" t="s">
        <v>134</v>
      </c>
      <c r="B57" s="690" t="s">
        <v>649</v>
      </c>
      <c r="C57" s="700">
        <v>0.02</v>
      </c>
      <c r="D57" s="695">
        <f>D56+N57</f>
        <v>6.3E-2</v>
      </c>
      <c r="E57" s="710">
        <v>0.3</v>
      </c>
      <c r="F57" s="697"/>
      <c r="G57" s="697"/>
      <c r="H57" s="697"/>
      <c r="I57" s="697"/>
      <c r="J57" s="697"/>
      <c r="K57" s="697"/>
      <c r="L57" s="697"/>
      <c r="M57" s="697"/>
      <c r="N57" s="697">
        <f>$C57*$E57/2</f>
        <v>3.0000000000000001E-3</v>
      </c>
      <c r="O57" s="697">
        <f>MAX(IF(SUM($F57:N57)&lt;$C57,MIN($C57*$E57,$C57-SUM($F57:N57)),0),0)</f>
        <v>6.0000000000000001E-3</v>
      </c>
      <c r="P57" s="697">
        <f>MAX(IF(SUM($F57:O57)&lt;$C57,MIN($C57*$E57,$C57-SUM($F57:O57)),0),0)</f>
        <v>6.0000000000000001E-3</v>
      </c>
      <c r="Q57" s="697">
        <f>MAX(IF(SUM($F57:P57)&lt;$C57,MIN($C57*$E57,$C57-SUM($F57:P57)),0),0)</f>
        <v>4.9999999999999992E-3</v>
      </c>
      <c r="R57" s="697">
        <f>MAX(IF(SUM($F57:Q57)&lt;$C57,MIN($C57*$E57,$C57-SUM($F57:Q57)),0),0)</f>
        <v>0</v>
      </c>
      <c r="S57" s="697">
        <f>MAX(IF(SUM($F57:R57)&lt;$C57,MIN($C57*$E57,$C57-SUM($F57:R57)),0),0)</f>
        <v>0</v>
      </c>
      <c r="T57" s="697">
        <f>MAX(IF(SUM($F57:S57)&lt;$C57,MIN($C57*$E57,$C57-SUM($F57:S57)),0),0)</f>
        <v>0</v>
      </c>
      <c r="U57" s="697">
        <f>MAX(IF(SUM($F57:T57)&lt;$C57,MIN($C57*$E57,$C57-SUM($F57:T57)),0),0)</f>
        <v>0</v>
      </c>
      <c r="V57" s="697">
        <f>MAX(IF(SUM($F57:U57)&lt;$C57,MIN($C57*$E57,$C57-SUM($F57:U57)),0),0)</f>
        <v>0</v>
      </c>
      <c r="W57" s="697">
        <f>MAX(IF(SUM($F57:V57)&lt;$C57,MIN($C57*$E57,$C57-SUM($F57:V57)),0),0)</f>
        <v>0</v>
      </c>
      <c r="X57" s="698">
        <f t="shared" si="14"/>
        <v>0.02</v>
      </c>
      <c r="Y57" s="699">
        <f t="shared" si="15"/>
        <v>1</v>
      </c>
      <c r="Z57" s="700">
        <f t="shared" si="16"/>
        <v>0</v>
      </c>
    </row>
    <row r="58" spans="1:26" x14ac:dyDescent="0.2">
      <c r="A58" s="689" t="s">
        <v>134</v>
      </c>
      <c r="B58" s="690" t="s">
        <v>650</v>
      </c>
      <c r="C58" s="700">
        <v>0</v>
      </c>
      <c r="D58" s="695">
        <f>D57+O58</f>
        <v>6.3E-2</v>
      </c>
      <c r="E58" s="710">
        <v>0.3</v>
      </c>
      <c r="F58" s="697"/>
      <c r="G58" s="697"/>
      <c r="H58" s="697"/>
      <c r="I58" s="697"/>
      <c r="J58" s="697"/>
      <c r="K58" s="697"/>
      <c r="L58" s="697"/>
      <c r="M58" s="697"/>
      <c r="N58" s="697"/>
      <c r="O58" s="697">
        <f>$C58*$E58/2</f>
        <v>0</v>
      </c>
      <c r="P58" s="697">
        <f>MAX(IF(SUM($F58:O58)&lt;$C58*0.9,MIN($C58*$E58,$C58*0.9-SUM($F58:O58)),0),0)</f>
        <v>0</v>
      </c>
      <c r="Q58" s="697">
        <f>MAX(IF(SUM($F58:P58)&lt;$C58*0.9,MIN($C58*$E58,$C58*0.9-SUM($F58:P58)),0),0)</f>
        <v>0</v>
      </c>
      <c r="R58" s="697">
        <f>MAX(IF(SUM($F58:Q58)&lt;$C58*0.9,MIN($C58*$E58,$C58*0.9-SUM($F58:Q58)),0),0)</f>
        <v>0</v>
      </c>
      <c r="S58" s="697">
        <f>MAX(IF(SUM($F58:R58)&lt;$C58*0.9,MIN($C58*$E58,$C58*0.9-SUM($F58:R58)),0),0)</f>
        <v>0</v>
      </c>
      <c r="T58" s="697">
        <f>MAX(IF(SUM($F58:S58)&lt;$C58*0.9,MIN($C58*$E58,$C58*0.9-SUM($F58:S58)),0),0)</f>
        <v>0</v>
      </c>
      <c r="U58" s="697">
        <f>MAX(IF(SUM($F58:T58)&lt;$C58*0.9,MIN($C58*$E58,$C58*0.9-SUM($F58:T58)),0),0)</f>
        <v>0</v>
      </c>
      <c r="V58" s="697">
        <f>MAX(IF(SUM($F58:U58)&lt;$C58*0.9,MIN($C58*$E58,$C58*0.9-SUM($F58:U58)),0),0)</f>
        <v>0</v>
      </c>
      <c r="W58" s="697">
        <f>MAX(IF(SUM($F58:V58)&lt;$C58*0.9,MIN($C58*$E58,$C58*0.9-SUM($F58:V58)),0),0)</f>
        <v>0</v>
      </c>
      <c r="X58" s="698">
        <f t="shared" si="14"/>
        <v>0</v>
      </c>
      <c r="Y58" s="699">
        <f t="shared" si="15"/>
        <v>0</v>
      </c>
      <c r="Z58" s="700">
        <f t="shared" si="16"/>
        <v>0</v>
      </c>
    </row>
    <row r="59" spans="1:26" x14ac:dyDescent="0.2">
      <c r="A59" s="689" t="s">
        <v>134</v>
      </c>
      <c r="B59" s="690" t="s">
        <v>651</v>
      </c>
      <c r="C59" s="700">
        <v>0</v>
      </c>
      <c r="D59" s="695">
        <f>D58+P59</f>
        <v>6.3E-2</v>
      </c>
      <c r="E59" s="710">
        <v>0.3</v>
      </c>
      <c r="F59" s="697"/>
      <c r="G59" s="697"/>
      <c r="H59" s="697"/>
      <c r="I59" s="697"/>
      <c r="J59" s="697"/>
      <c r="K59" s="697"/>
      <c r="L59" s="697"/>
      <c r="M59" s="697"/>
      <c r="N59" s="697"/>
      <c r="O59" s="697"/>
      <c r="P59" s="697">
        <f>$C59*$E59/2</f>
        <v>0</v>
      </c>
      <c r="Q59" s="697">
        <f>MAX(IF(SUM($F59:P59)&lt;$C59*0.9,MIN($C59*$E59,$C59*0.9-SUM($F59:P59)),0),0)</f>
        <v>0</v>
      </c>
      <c r="R59" s="697">
        <f>MAX(IF(SUM($F59:Q59)&lt;$C59*0.9,MIN($C59*$E59,$C59*0.9-SUM($F59:Q59)),0),0)</f>
        <v>0</v>
      </c>
      <c r="S59" s="697">
        <f>MAX(IF(SUM($F59:R59)&lt;$C59*0.9,MIN($C59*$E59,$C59*0.9-SUM($F59:R59)),0),0)</f>
        <v>0</v>
      </c>
      <c r="T59" s="697">
        <f>MAX(IF(SUM($F59:S59)&lt;$C59*0.9,MIN($C59*$E59,$C59*0.9-SUM($F59:S59)),0),0)</f>
        <v>0</v>
      </c>
      <c r="U59" s="697">
        <f>MAX(IF(SUM($F59:T59)&lt;$C59*0.9,MIN($C59*$E59,$C59*0.9-SUM($F59:T59)),0),0)</f>
        <v>0</v>
      </c>
      <c r="V59" s="697">
        <f>MAX(IF(SUM($F59:U59)&lt;$C59*0.9,MIN($C59*$E59,$C59*0.9-SUM($F59:U59)),0),0)</f>
        <v>0</v>
      </c>
      <c r="W59" s="697">
        <f>MAX(IF(SUM($F59:V59)&lt;$C59*0.9,MIN($C59*$E59,$C59*0.9-SUM($F59:V59)),0),0)</f>
        <v>0</v>
      </c>
      <c r="X59" s="698">
        <f t="shared" si="14"/>
        <v>0</v>
      </c>
      <c r="Y59" s="699">
        <f t="shared" si="15"/>
        <v>0</v>
      </c>
      <c r="Z59" s="700">
        <f t="shared" si="16"/>
        <v>0</v>
      </c>
    </row>
    <row r="60" spans="1:26" x14ac:dyDescent="0.2">
      <c r="A60" s="689" t="s">
        <v>134</v>
      </c>
      <c r="B60" s="690" t="s">
        <v>652</v>
      </c>
      <c r="C60" s="700">
        <v>0</v>
      </c>
      <c r="D60" s="695">
        <f>D59+Q60</f>
        <v>6.3E-2</v>
      </c>
      <c r="E60" s="710">
        <v>0.3</v>
      </c>
      <c r="F60" s="697"/>
      <c r="G60" s="697"/>
      <c r="H60" s="697"/>
      <c r="I60" s="697"/>
      <c r="J60" s="697"/>
      <c r="K60" s="697"/>
      <c r="L60" s="697"/>
      <c r="M60" s="697"/>
      <c r="N60" s="697"/>
      <c r="O60" s="697"/>
      <c r="P60" s="697"/>
      <c r="Q60" s="697">
        <f>$C60*$E60/2</f>
        <v>0</v>
      </c>
      <c r="R60" s="697">
        <f>$C60*$E60/2</f>
        <v>0</v>
      </c>
      <c r="S60" s="697">
        <f t="shared" ref="S60:W61" si="17">$C60*$E60/2</f>
        <v>0</v>
      </c>
      <c r="T60" s="697">
        <f t="shared" si="17"/>
        <v>0</v>
      </c>
      <c r="U60" s="697">
        <f t="shared" si="17"/>
        <v>0</v>
      </c>
      <c r="V60" s="697">
        <f t="shared" si="17"/>
        <v>0</v>
      </c>
      <c r="W60" s="697">
        <f t="shared" si="17"/>
        <v>0</v>
      </c>
      <c r="X60" s="698">
        <f t="shared" si="14"/>
        <v>0</v>
      </c>
      <c r="Y60" s="699">
        <f t="shared" si="15"/>
        <v>0</v>
      </c>
      <c r="Z60" s="700">
        <f t="shared" si="16"/>
        <v>0</v>
      </c>
    </row>
    <row r="61" spans="1:26" x14ac:dyDescent="0.2">
      <c r="A61" s="689" t="s">
        <v>134</v>
      </c>
      <c r="B61" s="690" t="s">
        <v>656</v>
      </c>
      <c r="C61" s="700">
        <v>0</v>
      </c>
      <c r="D61" s="695">
        <f>R61+D60</f>
        <v>6.3E-2</v>
      </c>
      <c r="E61" s="710">
        <v>0.3</v>
      </c>
      <c r="F61" s="697"/>
      <c r="G61" s="697"/>
      <c r="H61" s="697"/>
      <c r="I61" s="697"/>
      <c r="J61" s="697"/>
      <c r="K61" s="697"/>
      <c r="L61" s="697"/>
      <c r="M61" s="697"/>
      <c r="N61" s="697"/>
      <c r="O61" s="697"/>
      <c r="P61" s="697"/>
      <c r="Q61" s="697"/>
      <c r="R61" s="697">
        <f>$C61*$E61/2</f>
        <v>0</v>
      </c>
      <c r="S61" s="697">
        <f t="shared" si="17"/>
        <v>0</v>
      </c>
      <c r="T61" s="697">
        <f t="shared" si="17"/>
        <v>0</v>
      </c>
      <c r="U61" s="697">
        <f t="shared" si="17"/>
        <v>0</v>
      </c>
      <c r="V61" s="697">
        <f t="shared" si="17"/>
        <v>0</v>
      </c>
      <c r="W61" s="697">
        <f t="shared" si="17"/>
        <v>0</v>
      </c>
      <c r="X61" s="698">
        <f t="shared" si="14"/>
        <v>0</v>
      </c>
      <c r="Y61" s="699">
        <f t="shared" si="15"/>
        <v>0</v>
      </c>
      <c r="Z61" s="700">
        <f t="shared" si="16"/>
        <v>0</v>
      </c>
    </row>
    <row r="62" spans="1:26" x14ac:dyDescent="0.2">
      <c r="A62" s="701"/>
      <c r="B62" s="702" t="s">
        <v>176</v>
      </c>
      <c r="C62" s="703">
        <f>SUM(C48:C61)</f>
        <v>0.42000000000000004</v>
      </c>
      <c r="D62" s="703"/>
      <c r="E62" s="703"/>
      <c r="F62" s="704">
        <f>SUM(F49:F61)</f>
        <v>0</v>
      </c>
      <c r="G62" s="704">
        <f t="shared" ref="G62:X62" si="18">SUM(G49:G61)</f>
        <v>0</v>
      </c>
      <c r="H62" s="704">
        <f t="shared" si="18"/>
        <v>0</v>
      </c>
      <c r="I62" s="704">
        <f t="shared" si="18"/>
        <v>0</v>
      </c>
      <c r="J62" s="704">
        <f t="shared" si="18"/>
        <v>0</v>
      </c>
      <c r="K62" s="704">
        <f t="shared" si="18"/>
        <v>0</v>
      </c>
      <c r="L62" s="704">
        <f t="shared" si="18"/>
        <v>0</v>
      </c>
      <c r="M62" s="704">
        <f t="shared" si="18"/>
        <v>0.06</v>
      </c>
      <c r="N62" s="704">
        <f t="shared" si="18"/>
        <v>0.123</v>
      </c>
      <c r="O62" s="704">
        <f t="shared" si="18"/>
        <v>0.126</v>
      </c>
      <c r="P62" s="704">
        <f t="shared" si="18"/>
        <v>0.10600000000000004</v>
      </c>
      <c r="Q62" s="704">
        <f t="shared" si="18"/>
        <v>4.9999999999999992E-3</v>
      </c>
      <c r="R62" s="704">
        <f t="shared" si="18"/>
        <v>0</v>
      </c>
      <c r="S62" s="704">
        <f t="shared" si="18"/>
        <v>0</v>
      </c>
      <c r="T62" s="704">
        <f t="shared" si="18"/>
        <v>0</v>
      </c>
      <c r="U62" s="704">
        <f t="shared" si="18"/>
        <v>0</v>
      </c>
      <c r="V62" s="704">
        <f t="shared" si="18"/>
        <v>0</v>
      </c>
      <c r="W62" s="704">
        <f t="shared" si="18"/>
        <v>0</v>
      </c>
      <c r="X62" s="703">
        <f t="shared" si="18"/>
        <v>0.42000000000000004</v>
      </c>
      <c r="Y62" s="705">
        <f t="shared" si="15"/>
        <v>1</v>
      </c>
      <c r="Z62" s="703">
        <f>SUM(Z49:Z61)</f>
        <v>0</v>
      </c>
    </row>
    <row r="67" spans="1:26" x14ac:dyDescent="0.2">
      <c r="B67" s="684" t="s">
        <v>762</v>
      </c>
    </row>
    <row r="68" spans="1:26" ht="25.5" customHeight="1" x14ac:dyDescent="0.2">
      <c r="A68" s="685"/>
      <c r="B68" s="713" t="s">
        <v>595</v>
      </c>
      <c r="C68" s="958" t="s">
        <v>633</v>
      </c>
      <c r="D68" s="958" t="s">
        <v>761</v>
      </c>
      <c r="E68" s="958" t="s">
        <v>634</v>
      </c>
      <c r="F68" s="686"/>
      <c r="G68" s="686"/>
      <c r="H68" s="686"/>
      <c r="I68" s="686"/>
      <c r="J68" s="686"/>
      <c r="K68" s="686"/>
      <c r="L68" s="686"/>
      <c r="M68" s="686"/>
      <c r="N68" s="686"/>
      <c r="O68" s="686"/>
      <c r="P68" s="686"/>
      <c r="Q68" s="686"/>
      <c r="R68" s="686"/>
      <c r="S68" s="686"/>
      <c r="T68" s="686"/>
      <c r="U68" s="686"/>
      <c r="V68" s="686"/>
      <c r="W68" s="686"/>
      <c r="X68" s="687" t="s">
        <v>636</v>
      </c>
      <c r="Y68" s="687" t="s">
        <v>637</v>
      </c>
      <c r="Z68" s="687" t="s">
        <v>638</v>
      </c>
    </row>
    <row r="69" spans="1:26" x14ac:dyDescent="0.2">
      <c r="A69" s="685"/>
      <c r="B69" s="713"/>
      <c r="C69" s="959"/>
      <c r="D69" s="959"/>
      <c r="E69" s="959"/>
      <c r="F69" s="688" t="s">
        <v>641</v>
      </c>
      <c r="G69" s="688" t="s">
        <v>654</v>
      </c>
      <c r="H69" s="688" t="s">
        <v>643</v>
      </c>
      <c r="I69" s="688" t="s">
        <v>644</v>
      </c>
      <c r="J69" s="688" t="s">
        <v>645</v>
      </c>
      <c r="K69" s="688" t="s">
        <v>646</v>
      </c>
      <c r="L69" s="688" t="s">
        <v>647</v>
      </c>
      <c r="M69" s="688" t="s">
        <v>720</v>
      </c>
      <c r="N69" s="688" t="s">
        <v>721</v>
      </c>
      <c r="O69" s="688" t="s">
        <v>722</v>
      </c>
      <c r="P69" s="688" t="s">
        <v>71</v>
      </c>
      <c r="Q69" s="688" t="s">
        <v>72</v>
      </c>
      <c r="R69" s="688" t="s">
        <v>73</v>
      </c>
      <c r="S69" s="688" t="s">
        <v>83</v>
      </c>
      <c r="T69" s="688" t="s">
        <v>84</v>
      </c>
      <c r="U69" s="688" t="s">
        <v>85</v>
      </c>
      <c r="V69" s="688" t="s">
        <v>86</v>
      </c>
      <c r="W69" s="688" t="s">
        <v>87</v>
      </c>
      <c r="X69" s="687"/>
      <c r="Y69" s="687"/>
      <c r="Z69" s="687"/>
    </row>
    <row r="70" spans="1:26" x14ac:dyDescent="0.2">
      <c r="A70" s="689" t="s">
        <v>653</v>
      </c>
      <c r="B70" s="690" t="s">
        <v>641</v>
      </c>
      <c r="C70" s="691">
        <v>0</v>
      </c>
      <c r="D70" s="689"/>
      <c r="E70" s="710"/>
      <c r="F70" s="693"/>
      <c r="G70" s="693"/>
      <c r="H70" s="693"/>
      <c r="I70" s="693"/>
      <c r="J70" s="693"/>
      <c r="K70" s="693"/>
      <c r="L70" s="693"/>
      <c r="M70" s="693"/>
      <c r="N70" s="693"/>
      <c r="O70" s="693"/>
      <c r="P70" s="693"/>
      <c r="Q70" s="693"/>
      <c r="R70" s="693"/>
      <c r="S70" s="693"/>
      <c r="T70" s="693"/>
      <c r="U70" s="693"/>
      <c r="V70" s="693"/>
      <c r="W70" s="693"/>
      <c r="X70" s="694"/>
      <c r="Y70" s="694"/>
      <c r="Z70" s="694"/>
    </row>
    <row r="71" spans="1:26" x14ac:dyDescent="0.2">
      <c r="A71" s="689" t="s">
        <v>134</v>
      </c>
      <c r="B71" s="690" t="s">
        <v>641</v>
      </c>
      <c r="C71" s="695">
        <v>707.84</v>
      </c>
      <c r="D71" s="689"/>
      <c r="E71" s="710">
        <v>5.28E-2</v>
      </c>
      <c r="F71" s="697">
        <f>(C69*E71)+(C71*E71*218/365)</f>
        <v>22.321976810958905</v>
      </c>
      <c r="G71" s="697">
        <f t="shared" ref="G71:V81" si="19">$C71*$E71</f>
        <v>37.373952000000003</v>
      </c>
      <c r="H71" s="697">
        <f t="shared" si="19"/>
        <v>37.373952000000003</v>
      </c>
      <c r="I71" s="697">
        <f t="shared" si="19"/>
        <v>37.373952000000003</v>
      </c>
      <c r="J71" s="697">
        <f t="shared" si="19"/>
        <v>37.373952000000003</v>
      </c>
      <c r="K71" s="697">
        <f t="shared" si="19"/>
        <v>37.373952000000003</v>
      </c>
      <c r="L71" s="697">
        <f t="shared" si="19"/>
        <v>37.373952000000003</v>
      </c>
      <c r="M71" s="697">
        <f t="shared" si="19"/>
        <v>37.373952000000003</v>
      </c>
      <c r="N71" s="697">
        <f t="shared" si="19"/>
        <v>37.373952000000003</v>
      </c>
      <c r="O71" s="697">
        <f t="shared" si="19"/>
        <v>37.373952000000003</v>
      </c>
      <c r="P71" s="697">
        <f t="shared" si="19"/>
        <v>37.373952000000003</v>
      </c>
      <c r="Q71" s="697">
        <f t="shared" si="19"/>
        <v>37.373952000000003</v>
      </c>
      <c r="R71" s="697">
        <f t="shared" si="19"/>
        <v>37.373952000000003</v>
      </c>
      <c r="S71" s="697">
        <f t="shared" si="19"/>
        <v>37.373952000000003</v>
      </c>
      <c r="T71" s="697">
        <f>((C71*0.9)-SUM(F71:S71))/21</f>
        <v>6.1367927232876669</v>
      </c>
      <c r="U71" s="697">
        <f>T71</f>
        <v>6.1367927232876669</v>
      </c>
      <c r="V71" s="697">
        <f>U71</f>
        <v>6.1367927232876669</v>
      </c>
      <c r="W71" s="697">
        <f>V71</f>
        <v>6.1367927232876669</v>
      </c>
      <c r="X71" s="698">
        <f>SUM(F71:W71)</f>
        <v>532.73052370410949</v>
      </c>
      <c r="Y71" s="699">
        <f>IFERROR(X71/C71,0)</f>
        <v>0.75261432485322877</v>
      </c>
      <c r="Z71" s="700">
        <f>C71-X71</f>
        <v>175.10947629589054</v>
      </c>
    </row>
    <row r="72" spans="1:26" x14ac:dyDescent="0.2">
      <c r="A72" s="689" t="s">
        <v>134</v>
      </c>
      <c r="B72" s="690" t="s">
        <v>654</v>
      </c>
      <c r="C72" s="695">
        <v>0</v>
      </c>
      <c r="D72" s="689">
        <v>0</v>
      </c>
      <c r="E72" s="710">
        <v>5.28E-2</v>
      </c>
      <c r="F72" s="697"/>
      <c r="G72" s="697">
        <f>$C72*$E72/2</f>
        <v>0</v>
      </c>
      <c r="H72" s="697">
        <f t="shared" si="19"/>
        <v>0</v>
      </c>
      <c r="I72" s="697">
        <f t="shared" si="19"/>
        <v>0</v>
      </c>
      <c r="J72" s="697">
        <f t="shared" si="19"/>
        <v>0</v>
      </c>
      <c r="K72" s="697">
        <f t="shared" si="19"/>
        <v>0</v>
      </c>
      <c r="L72" s="697">
        <f t="shared" si="19"/>
        <v>0</v>
      </c>
      <c r="M72" s="697">
        <f t="shared" si="19"/>
        <v>0</v>
      </c>
      <c r="N72" s="697">
        <f t="shared" si="19"/>
        <v>0</v>
      </c>
      <c r="O72" s="697">
        <f t="shared" si="19"/>
        <v>0</v>
      </c>
      <c r="P72" s="697">
        <f t="shared" si="19"/>
        <v>0</v>
      </c>
      <c r="Q72" s="697">
        <f t="shared" si="19"/>
        <v>0</v>
      </c>
      <c r="R72" s="697">
        <f t="shared" si="19"/>
        <v>0</v>
      </c>
      <c r="S72" s="697">
        <f t="shared" si="19"/>
        <v>0</v>
      </c>
      <c r="T72" s="697">
        <f t="shared" si="19"/>
        <v>0</v>
      </c>
      <c r="U72" s="697">
        <f t="shared" si="19"/>
        <v>0</v>
      </c>
      <c r="V72" s="697">
        <f t="shared" si="19"/>
        <v>0</v>
      </c>
      <c r="W72" s="697">
        <f t="shared" ref="S72:W82" si="20">$C72*$E72</f>
        <v>0</v>
      </c>
      <c r="X72" s="698">
        <f t="shared" ref="X72:X83" si="21">SUM(F72:W72)</f>
        <v>0</v>
      </c>
      <c r="Y72" s="699">
        <f>IFERROR(X72/C72,0)</f>
        <v>0</v>
      </c>
      <c r="Z72" s="700">
        <f>C72-X72</f>
        <v>0</v>
      </c>
    </row>
    <row r="73" spans="1:26" x14ac:dyDescent="0.2">
      <c r="A73" s="689" t="s">
        <v>134</v>
      </c>
      <c r="B73" s="690" t="s">
        <v>643</v>
      </c>
      <c r="C73" s="700">
        <v>0</v>
      </c>
      <c r="D73" s="715">
        <f>F84</f>
        <v>22.321976810958905</v>
      </c>
      <c r="E73" s="710">
        <v>5.28E-2</v>
      </c>
      <c r="F73" s="697"/>
      <c r="G73" s="697"/>
      <c r="H73" s="697">
        <f>C73*E73/2</f>
        <v>0</v>
      </c>
      <c r="I73" s="697">
        <f t="shared" si="19"/>
        <v>0</v>
      </c>
      <c r="J73" s="697">
        <f t="shared" si="19"/>
        <v>0</v>
      </c>
      <c r="K73" s="697">
        <f t="shared" si="19"/>
        <v>0</v>
      </c>
      <c r="L73" s="697">
        <f t="shared" si="19"/>
        <v>0</v>
      </c>
      <c r="M73" s="697">
        <f t="shared" si="19"/>
        <v>0</v>
      </c>
      <c r="N73" s="697">
        <f t="shared" si="19"/>
        <v>0</v>
      </c>
      <c r="O73" s="697">
        <f t="shared" si="19"/>
        <v>0</v>
      </c>
      <c r="P73" s="697">
        <f t="shared" si="19"/>
        <v>0</v>
      </c>
      <c r="Q73" s="697">
        <f t="shared" si="19"/>
        <v>0</v>
      </c>
      <c r="R73" s="697">
        <f t="shared" si="19"/>
        <v>0</v>
      </c>
      <c r="S73" s="697">
        <f t="shared" si="20"/>
        <v>0</v>
      </c>
      <c r="T73" s="697">
        <f t="shared" si="20"/>
        <v>0</v>
      </c>
      <c r="U73" s="697">
        <f t="shared" si="20"/>
        <v>0</v>
      </c>
      <c r="V73" s="697">
        <f t="shared" si="20"/>
        <v>0</v>
      </c>
      <c r="W73" s="697">
        <f t="shared" si="20"/>
        <v>0</v>
      </c>
      <c r="X73" s="698">
        <f t="shared" si="21"/>
        <v>0</v>
      </c>
      <c r="Y73" s="699">
        <f t="shared" ref="Y73:Y84" si="22">IFERROR(X73/C73,0)</f>
        <v>0</v>
      </c>
      <c r="Z73" s="700">
        <f t="shared" ref="Z73:Z83" si="23">C73-X73</f>
        <v>0</v>
      </c>
    </row>
    <row r="74" spans="1:26" x14ac:dyDescent="0.2">
      <c r="A74" s="689" t="s">
        <v>134</v>
      </c>
      <c r="B74" s="690" t="s">
        <v>644</v>
      </c>
      <c r="C74" s="700">
        <v>0</v>
      </c>
      <c r="D74" s="695">
        <f>D73+I74</f>
        <v>22.321976810958905</v>
      </c>
      <c r="E74" s="710">
        <v>5.28E-2</v>
      </c>
      <c r="F74" s="697"/>
      <c r="G74" s="697"/>
      <c r="H74" s="697"/>
      <c r="I74" s="697">
        <f>$C74*$E74/2</f>
        <v>0</v>
      </c>
      <c r="J74" s="697">
        <f t="shared" si="19"/>
        <v>0</v>
      </c>
      <c r="K74" s="697">
        <f t="shared" si="19"/>
        <v>0</v>
      </c>
      <c r="L74" s="697">
        <f t="shared" si="19"/>
        <v>0</v>
      </c>
      <c r="M74" s="697">
        <f t="shared" si="19"/>
        <v>0</v>
      </c>
      <c r="N74" s="697">
        <f t="shared" si="19"/>
        <v>0</v>
      </c>
      <c r="O74" s="697">
        <f t="shared" si="19"/>
        <v>0</v>
      </c>
      <c r="P74" s="697">
        <f t="shared" si="19"/>
        <v>0</v>
      </c>
      <c r="Q74" s="697">
        <f t="shared" si="19"/>
        <v>0</v>
      </c>
      <c r="R74" s="697">
        <f t="shared" si="19"/>
        <v>0</v>
      </c>
      <c r="S74" s="697">
        <f t="shared" si="20"/>
        <v>0</v>
      </c>
      <c r="T74" s="697">
        <f t="shared" si="20"/>
        <v>0</v>
      </c>
      <c r="U74" s="697">
        <f t="shared" si="20"/>
        <v>0</v>
      </c>
      <c r="V74" s="697">
        <f t="shared" si="20"/>
        <v>0</v>
      </c>
      <c r="W74" s="697">
        <f t="shared" si="20"/>
        <v>0</v>
      </c>
      <c r="X74" s="698">
        <f t="shared" si="21"/>
        <v>0</v>
      </c>
      <c r="Y74" s="699">
        <f t="shared" si="22"/>
        <v>0</v>
      </c>
      <c r="Z74" s="700">
        <f t="shared" si="23"/>
        <v>0</v>
      </c>
    </row>
    <row r="75" spans="1:26" x14ac:dyDescent="0.2">
      <c r="A75" s="689" t="s">
        <v>134</v>
      </c>
      <c r="B75" s="690" t="s">
        <v>645</v>
      </c>
      <c r="C75" s="700">
        <v>0</v>
      </c>
      <c r="D75" s="695">
        <f>D74+J75</f>
        <v>22.321976810958905</v>
      </c>
      <c r="E75" s="710">
        <v>5.28E-2</v>
      </c>
      <c r="F75" s="697"/>
      <c r="G75" s="697"/>
      <c r="H75" s="697"/>
      <c r="I75" s="697"/>
      <c r="J75" s="697">
        <f>$C75*$E75/2</f>
        <v>0</v>
      </c>
      <c r="K75" s="697">
        <f t="shared" si="19"/>
        <v>0</v>
      </c>
      <c r="L75" s="697">
        <f t="shared" si="19"/>
        <v>0</v>
      </c>
      <c r="M75" s="697">
        <f t="shared" si="19"/>
        <v>0</v>
      </c>
      <c r="N75" s="697">
        <f t="shared" si="19"/>
        <v>0</v>
      </c>
      <c r="O75" s="697">
        <f t="shared" si="19"/>
        <v>0</v>
      </c>
      <c r="P75" s="697">
        <f t="shared" si="19"/>
        <v>0</v>
      </c>
      <c r="Q75" s="697">
        <f t="shared" si="19"/>
        <v>0</v>
      </c>
      <c r="R75" s="697">
        <f t="shared" si="19"/>
        <v>0</v>
      </c>
      <c r="S75" s="697">
        <f t="shared" si="20"/>
        <v>0</v>
      </c>
      <c r="T75" s="697">
        <f t="shared" si="20"/>
        <v>0</v>
      </c>
      <c r="U75" s="697">
        <f t="shared" si="20"/>
        <v>0</v>
      </c>
      <c r="V75" s="697">
        <f t="shared" si="20"/>
        <v>0</v>
      </c>
      <c r="W75" s="697">
        <f t="shared" si="20"/>
        <v>0</v>
      </c>
      <c r="X75" s="698">
        <f t="shared" si="21"/>
        <v>0</v>
      </c>
      <c r="Y75" s="699">
        <f t="shared" si="22"/>
        <v>0</v>
      </c>
      <c r="Z75" s="700">
        <f t="shared" si="23"/>
        <v>0</v>
      </c>
    </row>
    <row r="76" spans="1:26" x14ac:dyDescent="0.2">
      <c r="A76" s="689" t="s">
        <v>134</v>
      </c>
      <c r="B76" s="690" t="s">
        <v>646</v>
      </c>
      <c r="C76" s="700">
        <v>0</v>
      </c>
      <c r="D76" s="695">
        <f>D75+K76</f>
        <v>22.321976810958905</v>
      </c>
      <c r="E76" s="710">
        <v>5.28E-2</v>
      </c>
      <c r="F76" s="697"/>
      <c r="G76" s="697"/>
      <c r="H76" s="697"/>
      <c r="I76" s="697"/>
      <c r="J76" s="697"/>
      <c r="K76" s="697">
        <f>$C76*$E76/2</f>
        <v>0</v>
      </c>
      <c r="L76" s="697">
        <f t="shared" si="19"/>
        <v>0</v>
      </c>
      <c r="M76" s="697">
        <f t="shared" si="19"/>
        <v>0</v>
      </c>
      <c r="N76" s="697">
        <f t="shared" si="19"/>
        <v>0</v>
      </c>
      <c r="O76" s="697">
        <f t="shared" si="19"/>
        <v>0</v>
      </c>
      <c r="P76" s="697">
        <f t="shared" si="19"/>
        <v>0</v>
      </c>
      <c r="Q76" s="697">
        <f t="shared" si="19"/>
        <v>0</v>
      </c>
      <c r="R76" s="697">
        <f t="shared" si="19"/>
        <v>0</v>
      </c>
      <c r="S76" s="697">
        <f t="shared" si="20"/>
        <v>0</v>
      </c>
      <c r="T76" s="697">
        <f t="shared" si="20"/>
        <v>0</v>
      </c>
      <c r="U76" s="697">
        <f t="shared" si="20"/>
        <v>0</v>
      </c>
      <c r="V76" s="697">
        <f t="shared" si="20"/>
        <v>0</v>
      </c>
      <c r="W76" s="697">
        <f t="shared" si="20"/>
        <v>0</v>
      </c>
      <c r="X76" s="698">
        <f t="shared" si="21"/>
        <v>0</v>
      </c>
      <c r="Y76" s="699">
        <f t="shared" si="22"/>
        <v>0</v>
      </c>
      <c r="Z76" s="700">
        <f t="shared" si="23"/>
        <v>0</v>
      </c>
    </row>
    <row r="77" spans="1:26" x14ac:dyDescent="0.2">
      <c r="A77" s="689" t="s">
        <v>134</v>
      </c>
      <c r="B77" s="690" t="s">
        <v>647</v>
      </c>
      <c r="C77" s="700">
        <v>4.54</v>
      </c>
      <c r="D77" s="695">
        <f>D76+L77</f>
        <v>22.441832810958903</v>
      </c>
      <c r="E77" s="710">
        <v>5.28E-2</v>
      </c>
      <c r="F77" s="697"/>
      <c r="G77" s="697"/>
      <c r="H77" s="697"/>
      <c r="I77" s="697"/>
      <c r="J77" s="697"/>
      <c r="K77" s="697"/>
      <c r="L77" s="697">
        <f>$C77*$E77/2</f>
        <v>0.119856</v>
      </c>
      <c r="M77" s="697">
        <f t="shared" si="19"/>
        <v>0.23971200000000001</v>
      </c>
      <c r="N77" s="697">
        <f t="shared" si="19"/>
        <v>0.23971200000000001</v>
      </c>
      <c r="O77" s="697">
        <f t="shared" si="19"/>
        <v>0.23971200000000001</v>
      </c>
      <c r="P77" s="697">
        <f t="shared" si="19"/>
        <v>0.23971200000000001</v>
      </c>
      <c r="Q77" s="697">
        <f t="shared" si="19"/>
        <v>0.23971200000000001</v>
      </c>
      <c r="R77" s="697">
        <f t="shared" si="19"/>
        <v>0.23971200000000001</v>
      </c>
      <c r="S77" s="697">
        <f t="shared" si="20"/>
        <v>0.23971200000000001</v>
      </c>
      <c r="T77" s="697">
        <f t="shared" si="20"/>
        <v>0.23971200000000001</v>
      </c>
      <c r="U77" s="697">
        <f t="shared" si="20"/>
        <v>0.23971200000000001</v>
      </c>
      <c r="V77" s="697">
        <f t="shared" si="20"/>
        <v>0.23971200000000001</v>
      </c>
      <c r="W77" s="697">
        <f t="shared" si="20"/>
        <v>0.23971200000000001</v>
      </c>
      <c r="X77" s="698">
        <f t="shared" si="21"/>
        <v>2.7566879999999996</v>
      </c>
      <c r="Y77" s="699">
        <f t="shared" si="22"/>
        <v>0.60719999999999985</v>
      </c>
      <c r="Z77" s="700">
        <f t="shared" si="23"/>
        <v>1.7833120000000005</v>
      </c>
    </row>
    <row r="78" spans="1:26" x14ac:dyDescent="0.2">
      <c r="A78" s="689" t="s">
        <v>134</v>
      </c>
      <c r="B78" s="690" t="s">
        <v>648</v>
      </c>
      <c r="C78" s="700">
        <v>0</v>
      </c>
      <c r="D78" s="695">
        <f>D77+M78</f>
        <v>22.441832810958903</v>
      </c>
      <c r="E78" s="710">
        <v>5.28E-2</v>
      </c>
      <c r="F78" s="697"/>
      <c r="G78" s="697"/>
      <c r="H78" s="697"/>
      <c r="I78" s="697"/>
      <c r="J78" s="697"/>
      <c r="K78" s="697"/>
      <c r="L78" s="697"/>
      <c r="M78" s="697">
        <f>$C78*$E78/2</f>
        <v>0</v>
      </c>
      <c r="N78" s="697">
        <f t="shared" si="19"/>
        <v>0</v>
      </c>
      <c r="O78" s="697">
        <f t="shared" si="19"/>
        <v>0</v>
      </c>
      <c r="P78" s="697">
        <f t="shared" si="19"/>
        <v>0</v>
      </c>
      <c r="Q78" s="697">
        <f t="shared" si="19"/>
        <v>0</v>
      </c>
      <c r="R78" s="697">
        <f t="shared" si="19"/>
        <v>0</v>
      </c>
      <c r="S78" s="697">
        <f t="shared" si="20"/>
        <v>0</v>
      </c>
      <c r="T78" s="697">
        <f t="shared" si="20"/>
        <v>0</v>
      </c>
      <c r="U78" s="697">
        <f t="shared" si="20"/>
        <v>0</v>
      </c>
      <c r="V78" s="697">
        <f t="shared" si="20"/>
        <v>0</v>
      </c>
      <c r="W78" s="697">
        <f t="shared" si="20"/>
        <v>0</v>
      </c>
      <c r="X78" s="698">
        <f t="shared" si="21"/>
        <v>0</v>
      </c>
      <c r="Y78" s="699">
        <f t="shared" si="22"/>
        <v>0</v>
      </c>
      <c r="Z78" s="700">
        <f t="shared" si="23"/>
        <v>0</v>
      </c>
    </row>
    <row r="79" spans="1:26" x14ac:dyDescent="0.2">
      <c r="A79" s="689" t="s">
        <v>134</v>
      </c>
      <c r="B79" s="690" t="s">
        <v>649</v>
      </c>
      <c r="C79" s="700">
        <v>0</v>
      </c>
      <c r="D79" s="695">
        <f>D78+N79</f>
        <v>22.441832810958903</v>
      </c>
      <c r="E79" s="710">
        <v>5.28E-2</v>
      </c>
      <c r="F79" s="697"/>
      <c r="G79" s="697"/>
      <c r="H79" s="697"/>
      <c r="I79" s="697"/>
      <c r="J79" s="697"/>
      <c r="K79" s="697"/>
      <c r="L79" s="697"/>
      <c r="M79" s="697"/>
      <c r="N79" s="697">
        <f>$C79*$E79/2</f>
        <v>0</v>
      </c>
      <c r="O79" s="697">
        <f t="shared" si="19"/>
        <v>0</v>
      </c>
      <c r="P79" s="697">
        <f t="shared" si="19"/>
        <v>0</v>
      </c>
      <c r="Q79" s="697">
        <f t="shared" si="19"/>
        <v>0</v>
      </c>
      <c r="R79" s="697">
        <f t="shared" si="19"/>
        <v>0</v>
      </c>
      <c r="S79" s="697">
        <f t="shared" si="20"/>
        <v>0</v>
      </c>
      <c r="T79" s="697">
        <f t="shared" si="20"/>
        <v>0</v>
      </c>
      <c r="U79" s="697">
        <f t="shared" si="20"/>
        <v>0</v>
      </c>
      <c r="V79" s="697">
        <f t="shared" si="20"/>
        <v>0</v>
      </c>
      <c r="W79" s="697">
        <f t="shared" si="20"/>
        <v>0</v>
      </c>
      <c r="X79" s="698">
        <f t="shared" si="21"/>
        <v>0</v>
      </c>
      <c r="Y79" s="699">
        <f t="shared" si="22"/>
        <v>0</v>
      </c>
      <c r="Z79" s="700">
        <f t="shared" si="23"/>
        <v>0</v>
      </c>
    </row>
    <row r="80" spans="1:26" x14ac:dyDescent="0.2">
      <c r="A80" s="689" t="s">
        <v>134</v>
      </c>
      <c r="B80" s="690" t="s">
        <v>650</v>
      </c>
      <c r="C80" s="700">
        <v>0.04</v>
      </c>
      <c r="D80" s="695">
        <f>D79+O80</f>
        <v>22.442888810958902</v>
      </c>
      <c r="E80" s="710">
        <v>5.28E-2</v>
      </c>
      <c r="F80" s="697"/>
      <c r="G80" s="697"/>
      <c r="H80" s="697"/>
      <c r="I80" s="697"/>
      <c r="J80" s="697"/>
      <c r="K80" s="697"/>
      <c r="L80" s="697"/>
      <c r="M80" s="697"/>
      <c r="N80" s="697"/>
      <c r="O80" s="697">
        <f>$C80*$E80/2</f>
        <v>1.0560000000000001E-3</v>
      </c>
      <c r="P80" s="697">
        <f t="shared" si="19"/>
        <v>2.1120000000000002E-3</v>
      </c>
      <c r="Q80" s="697">
        <f t="shared" si="19"/>
        <v>2.1120000000000002E-3</v>
      </c>
      <c r="R80" s="697">
        <f t="shared" si="19"/>
        <v>2.1120000000000002E-3</v>
      </c>
      <c r="S80" s="697">
        <f t="shared" si="20"/>
        <v>2.1120000000000002E-3</v>
      </c>
      <c r="T80" s="697">
        <f t="shared" si="20"/>
        <v>2.1120000000000002E-3</v>
      </c>
      <c r="U80" s="697">
        <f t="shared" si="20"/>
        <v>2.1120000000000002E-3</v>
      </c>
      <c r="V80" s="697">
        <f t="shared" si="20"/>
        <v>2.1120000000000002E-3</v>
      </c>
      <c r="W80" s="697">
        <f t="shared" si="20"/>
        <v>2.1120000000000002E-3</v>
      </c>
      <c r="X80" s="698">
        <f t="shared" si="21"/>
        <v>1.7951999999999999E-2</v>
      </c>
      <c r="Y80" s="699">
        <f t="shared" si="22"/>
        <v>0.44879999999999998</v>
      </c>
      <c r="Z80" s="700">
        <f t="shared" si="23"/>
        <v>2.2048000000000002E-2</v>
      </c>
    </row>
    <row r="81" spans="1:26" x14ac:dyDescent="0.2">
      <c r="A81" s="689" t="s">
        <v>134</v>
      </c>
      <c r="B81" s="690" t="s">
        <v>651</v>
      </c>
      <c r="C81" s="700">
        <v>0.06</v>
      </c>
      <c r="D81" s="695">
        <f>D80+P81</f>
        <v>22.444472810958903</v>
      </c>
      <c r="E81" s="710">
        <v>5.28E-2</v>
      </c>
      <c r="F81" s="697"/>
      <c r="G81" s="697"/>
      <c r="H81" s="697"/>
      <c r="I81" s="697"/>
      <c r="J81" s="697"/>
      <c r="K81" s="697"/>
      <c r="L81" s="697"/>
      <c r="M81" s="697"/>
      <c r="N81" s="697"/>
      <c r="O81" s="697"/>
      <c r="P81" s="697">
        <f>$C81*$E81/2</f>
        <v>1.5839999999999999E-3</v>
      </c>
      <c r="Q81" s="697">
        <f t="shared" si="19"/>
        <v>3.1679999999999998E-3</v>
      </c>
      <c r="R81" s="697">
        <f t="shared" si="19"/>
        <v>3.1679999999999998E-3</v>
      </c>
      <c r="S81" s="697">
        <f t="shared" si="20"/>
        <v>3.1679999999999998E-3</v>
      </c>
      <c r="T81" s="697">
        <f t="shared" si="20"/>
        <v>3.1679999999999998E-3</v>
      </c>
      <c r="U81" s="697">
        <f t="shared" si="20"/>
        <v>3.1679999999999998E-3</v>
      </c>
      <c r="V81" s="697">
        <f t="shared" si="20"/>
        <v>3.1679999999999998E-3</v>
      </c>
      <c r="W81" s="697">
        <f t="shared" si="20"/>
        <v>3.1679999999999998E-3</v>
      </c>
      <c r="X81" s="698">
        <f t="shared" si="21"/>
        <v>2.3760000000000003E-2</v>
      </c>
      <c r="Y81" s="699">
        <f t="shared" si="22"/>
        <v>0.39600000000000007</v>
      </c>
      <c r="Z81" s="700">
        <f t="shared" si="23"/>
        <v>3.6239999999999994E-2</v>
      </c>
    </row>
    <row r="82" spans="1:26" x14ac:dyDescent="0.2">
      <c r="A82" s="689" t="s">
        <v>134</v>
      </c>
      <c r="B82" s="690" t="s">
        <v>652</v>
      </c>
      <c r="C82" s="700"/>
      <c r="D82" s="695">
        <f>D81+Q82</f>
        <v>22.444472810958903</v>
      </c>
      <c r="E82" s="710">
        <v>5.28E-2</v>
      </c>
      <c r="F82" s="697"/>
      <c r="G82" s="697"/>
      <c r="H82" s="697"/>
      <c r="I82" s="697"/>
      <c r="J82" s="697"/>
      <c r="K82" s="697"/>
      <c r="L82" s="697"/>
      <c r="M82" s="697"/>
      <c r="N82" s="697"/>
      <c r="O82" s="697"/>
      <c r="P82" s="697"/>
      <c r="Q82" s="697">
        <f>$C82*$E82/2</f>
        <v>0</v>
      </c>
      <c r="R82" s="697">
        <f>$C82*$E82</f>
        <v>0</v>
      </c>
      <c r="S82" s="697">
        <f t="shared" si="20"/>
        <v>0</v>
      </c>
      <c r="T82" s="697">
        <f t="shared" si="20"/>
        <v>0</v>
      </c>
      <c r="U82" s="697">
        <f t="shared" si="20"/>
        <v>0</v>
      </c>
      <c r="V82" s="697">
        <f t="shared" si="20"/>
        <v>0</v>
      </c>
      <c r="W82" s="697">
        <f t="shared" si="20"/>
        <v>0</v>
      </c>
      <c r="X82" s="698">
        <f t="shared" si="21"/>
        <v>0</v>
      </c>
      <c r="Y82" s="699">
        <f t="shared" si="22"/>
        <v>0</v>
      </c>
      <c r="Z82" s="700">
        <f t="shared" si="23"/>
        <v>0</v>
      </c>
    </row>
    <row r="83" spans="1:26" x14ac:dyDescent="0.2">
      <c r="A83" s="689" t="s">
        <v>134</v>
      </c>
      <c r="B83" s="690" t="s">
        <v>656</v>
      </c>
      <c r="C83" s="700">
        <v>0</v>
      </c>
      <c r="D83" s="695">
        <f>R83+D82</f>
        <v>22.444472810958903</v>
      </c>
      <c r="E83" s="710">
        <v>5.28E-2</v>
      </c>
      <c r="F83" s="697"/>
      <c r="G83" s="697"/>
      <c r="H83" s="697"/>
      <c r="I83" s="697"/>
      <c r="J83" s="697"/>
      <c r="K83" s="697"/>
      <c r="L83" s="697"/>
      <c r="M83" s="697"/>
      <c r="N83" s="697"/>
      <c r="O83" s="697"/>
      <c r="P83" s="697"/>
      <c r="Q83" s="697"/>
      <c r="R83" s="697">
        <f>$C83*$E83/2</f>
        <v>0</v>
      </c>
      <c r="S83" s="697">
        <f t="shared" ref="S83:W83" si="24">$C83*$E83/2</f>
        <v>0</v>
      </c>
      <c r="T83" s="697">
        <f t="shared" si="24"/>
        <v>0</v>
      </c>
      <c r="U83" s="697">
        <f t="shared" si="24"/>
        <v>0</v>
      </c>
      <c r="V83" s="697">
        <f t="shared" si="24"/>
        <v>0</v>
      </c>
      <c r="W83" s="697">
        <f t="shared" si="24"/>
        <v>0</v>
      </c>
      <c r="X83" s="698">
        <f t="shared" si="21"/>
        <v>0</v>
      </c>
      <c r="Y83" s="699">
        <f t="shared" si="22"/>
        <v>0</v>
      </c>
      <c r="Z83" s="700">
        <f t="shared" si="23"/>
        <v>0</v>
      </c>
    </row>
    <row r="84" spans="1:26" x14ac:dyDescent="0.2">
      <c r="A84" s="701"/>
      <c r="B84" s="702" t="s">
        <v>176</v>
      </c>
      <c r="C84" s="703">
        <f>SUM(C70:C83)</f>
        <v>712.4799999999999</v>
      </c>
      <c r="D84" s="703"/>
      <c r="E84" s="703"/>
      <c r="F84" s="704">
        <f>SUM(F71:F83)</f>
        <v>22.321976810958905</v>
      </c>
      <c r="G84" s="704">
        <f t="shared" ref="G84:X84" si="25">SUM(G71:G83)</f>
        <v>37.373952000000003</v>
      </c>
      <c r="H84" s="704">
        <f t="shared" si="25"/>
        <v>37.373952000000003</v>
      </c>
      <c r="I84" s="704">
        <f t="shared" si="25"/>
        <v>37.373952000000003</v>
      </c>
      <c r="J84" s="704">
        <f t="shared" si="25"/>
        <v>37.373952000000003</v>
      </c>
      <c r="K84" s="704">
        <f t="shared" si="25"/>
        <v>37.373952000000003</v>
      </c>
      <c r="L84" s="704">
        <f t="shared" si="25"/>
        <v>37.493808000000001</v>
      </c>
      <c r="M84" s="704">
        <f t="shared" si="25"/>
        <v>37.613664</v>
      </c>
      <c r="N84" s="704">
        <f t="shared" si="25"/>
        <v>37.613664</v>
      </c>
      <c r="O84" s="704">
        <f t="shared" si="25"/>
        <v>37.614719999999998</v>
      </c>
      <c r="P84" s="704">
        <f t="shared" si="25"/>
        <v>37.617359999999998</v>
      </c>
      <c r="Q84" s="704">
        <f t="shared" si="25"/>
        <v>37.618943999999999</v>
      </c>
      <c r="R84" s="704">
        <f t="shared" si="25"/>
        <v>37.618943999999999</v>
      </c>
      <c r="S84" s="704">
        <f t="shared" si="25"/>
        <v>37.618943999999999</v>
      </c>
      <c r="T84" s="704">
        <f t="shared" si="25"/>
        <v>6.3817847232876668</v>
      </c>
      <c r="U84" s="704">
        <f t="shared" si="25"/>
        <v>6.3817847232876668</v>
      </c>
      <c r="V84" s="704">
        <f t="shared" si="25"/>
        <v>6.3817847232876668</v>
      </c>
      <c r="W84" s="704">
        <f t="shared" si="25"/>
        <v>6.3817847232876668</v>
      </c>
      <c r="X84" s="703">
        <f t="shared" si="25"/>
        <v>535.52892370410962</v>
      </c>
      <c r="Y84" s="705">
        <f t="shared" si="22"/>
        <v>0.75164064072550762</v>
      </c>
      <c r="Z84" s="703">
        <f>SUM(Z71:Z83)</f>
        <v>176.95107629589054</v>
      </c>
    </row>
    <row r="85" spans="1:26" x14ac:dyDescent="0.2">
      <c r="C85" s="712"/>
    </row>
    <row r="88" spans="1:26" x14ac:dyDescent="0.2">
      <c r="C88" s="716"/>
    </row>
    <row r="90" spans="1:26" x14ac:dyDescent="0.2">
      <c r="B90" s="684" t="s">
        <v>723</v>
      </c>
    </row>
    <row r="91" spans="1:26" ht="25.5" customHeight="1" x14ac:dyDescent="0.2">
      <c r="A91" s="685"/>
      <c r="B91" s="713" t="s">
        <v>595</v>
      </c>
      <c r="C91" s="958" t="s">
        <v>633</v>
      </c>
      <c r="D91" s="958" t="s">
        <v>761</v>
      </c>
      <c r="E91" s="958" t="s">
        <v>634</v>
      </c>
      <c r="F91" s="686"/>
      <c r="G91" s="686"/>
      <c r="H91" s="686"/>
      <c r="I91" s="686"/>
      <c r="J91" s="686"/>
      <c r="K91" s="686"/>
      <c r="L91" s="686"/>
      <c r="M91" s="686"/>
      <c r="N91" s="686"/>
      <c r="O91" s="686"/>
      <c r="P91" s="686"/>
      <c r="Q91" s="686"/>
      <c r="R91" s="686"/>
      <c r="S91" s="686"/>
      <c r="T91" s="686"/>
      <c r="U91" s="686"/>
      <c r="V91" s="686"/>
      <c r="W91" s="686"/>
      <c r="X91" s="687" t="s">
        <v>636</v>
      </c>
      <c r="Y91" s="687" t="s">
        <v>637</v>
      </c>
      <c r="Z91" s="687" t="s">
        <v>638</v>
      </c>
    </row>
    <row r="92" spans="1:26" x14ac:dyDescent="0.2">
      <c r="A92" s="685"/>
      <c r="B92" s="713"/>
      <c r="C92" s="959"/>
      <c r="D92" s="959"/>
      <c r="E92" s="959"/>
      <c r="F92" s="688" t="s">
        <v>641</v>
      </c>
      <c r="G92" s="688" t="s">
        <v>654</v>
      </c>
      <c r="H92" s="688" t="s">
        <v>643</v>
      </c>
      <c r="I92" s="688" t="s">
        <v>644</v>
      </c>
      <c r="J92" s="688" t="s">
        <v>645</v>
      </c>
      <c r="K92" s="688" t="s">
        <v>646</v>
      </c>
      <c r="L92" s="688" t="s">
        <v>647</v>
      </c>
      <c r="M92" s="688" t="s">
        <v>720</v>
      </c>
      <c r="N92" s="688" t="s">
        <v>721</v>
      </c>
      <c r="O92" s="688" t="s">
        <v>722</v>
      </c>
      <c r="P92" s="688" t="s">
        <v>71</v>
      </c>
      <c r="Q92" s="688" t="s">
        <v>72</v>
      </c>
      <c r="R92" s="688" t="s">
        <v>73</v>
      </c>
      <c r="S92" s="688" t="s">
        <v>83</v>
      </c>
      <c r="T92" s="688" t="s">
        <v>84</v>
      </c>
      <c r="U92" s="688" t="s">
        <v>85</v>
      </c>
      <c r="V92" s="688" t="s">
        <v>86</v>
      </c>
      <c r="W92" s="688" t="s">
        <v>87</v>
      </c>
      <c r="X92" s="687"/>
      <c r="Y92" s="687"/>
      <c r="Z92" s="687"/>
    </row>
    <row r="93" spans="1:26" x14ac:dyDescent="0.2">
      <c r="A93" s="689" t="s">
        <v>653</v>
      </c>
      <c r="B93" s="690" t="s">
        <v>641</v>
      </c>
      <c r="C93" s="691">
        <v>0</v>
      </c>
      <c r="D93" s="689"/>
      <c r="E93" s="710"/>
      <c r="F93" s="693"/>
      <c r="G93" s="693"/>
      <c r="H93" s="693"/>
      <c r="I93" s="693"/>
      <c r="J93" s="693"/>
      <c r="K93" s="693"/>
      <c r="L93" s="693"/>
      <c r="M93" s="693"/>
      <c r="N93" s="693"/>
      <c r="O93" s="693"/>
      <c r="P93" s="693"/>
      <c r="Q93" s="693"/>
      <c r="R93" s="693"/>
      <c r="S93" s="693"/>
      <c r="T93" s="693"/>
      <c r="U93" s="693"/>
      <c r="V93" s="693"/>
      <c r="W93" s="693"/>
      <c r="X93" s="694"/>
      <c r="Y93" s="694"/>
      <c r="Z93" s="694"/>
    </row>
    <row r="94" spans="1:26" x14ac:dyDescent="0.2">
      <c r="A94" s="689" t="s">
        <v>134</v>
      </c>
      <c r="B94" s="690" t="s">
        <v>641</v>
      </c>
      <c r="C94" s="695">
        <v>0</v>
      </c>
      <c r="D94" s="689"/>
      <c r="E94" s="710">
        <v>0.15</v>
      </c>
      <c r="F94" s="697">
        <f>(C93*E94)+(C94*E94*37/365)</f>
        <v>0</v>
      </c>
      <c r="G94" s="697">
        <f>$C94*$E94</f>
        <v>0</v>
      </c>
      <c r="H94" s="697">
        <f>MAX(IF(SUM($F94:G94)&lt;$C94*0.9,MIN($C94*$E94,$C94*0.9-SUM($F94:G94)),0),0)</f>
        <v>0</v>
      </c>
      <c r="I94" s="697">
        <f>MAX(IF(SUM($F94:H94)&lt;$C94*0.9,MIN($C94*$E94,$C94*0.9-SUM($F94:H94)),0),0)</f>
        <v>0</v>
      </c>
      <c r="J94" s="697">
        <f>MAX(IF(SUM($F94:I94)&lt;$C94*0.9,MIN($C94*$E94,$C94*0.9-SUM($F94:I94)),0),0)</f>
        <v>0</v>
      </c>
      <c r="K94" s="697">
        <f>MAX(IF(SUM($F94:J94)&lt;$C94*0.9,MIN($C94*$E94,$C94*0.9-SUM($F94:J94)),0),0)</f>
        <v>0</v>
      </c>
      <c r="L94" s="697">
        <f>MAX(IF(SUM($F94:K94)&lt;$C94*0.9,MIN($C94*$E94,$C94*0.9-SUM($F94:K94)),0),0)</f>
        <v>0</v>
      </c>
      <c r="M94" s="697">
        <f>MAX(IF(SUM($F94:L94)&lt;$C94*0.9,MIN($C94*$E94,$C94*0.9-SUM($F94:L94)),0),0)</f>
        <v>0</v>
      </c>
      <c r="N94" s="697">
        <f>MAX(IF(SUM($F94:M94)&lt;$C94*0.9,MIN($C94*$E94,$C94*0.9-SUM($F94:M94)),0),0)</f>
        <v>0</v>
      </c>
      <c r="O94" s="697">
        <f>MAX(IF(SUM($F94:N94)&lt;$C94*0.9,MIN($C94*$E94,$C94*0.9-SUM($F94:N94)),0),0)</f>
        <v>0</v>
      </c>
      <c r="P94" s="697">
        <f>MAX(IF(SUM($F94:O94)&lt;$C94*0.9,MIN($C94*$E94,$C94*0.9-SUM($F94:O94)),0),0)</f>
        <v>0</v>
      </c>
      <c r="Q94" s="697">
        <f>MAX(IF(SUM($F94:P94)&lt;$C94*0.9,MIN($C94*$E94,$C94*0.9-SUM($F94:P94)),0),0)</f>
        <v>0</v>
      </c>
      <c r="R94" s="697">
        <f>MAX(IF(SUM($F94:Q94)&lt;$C94*0.9,MIN($C94*$E94,$C94*0.9-SUM($F94:Q94)),0),0)</f>
        <v>0</v>
      </c>
      <c r="S94" s="697">
        <f>MAX(IF(SUM($F94:R94)&lt;$C94*0.9,MIN($C94*$E94,$C94*0.9-SUM($F94:R94)),0),0)</f>
        <v>0</v>
      </c>
      <c r="T94" s="697">
        <f>MAX(IF(SUM($F94:S94)&lt;$C94*0.9,MIN($C94*$E94,$C94*0.9-SUM($F94:S94)),0),0)</f>
        <v>0</v>
      </c>
      <c r="U94" s="697">
        <f>MAX(IF(SUM($F94:T94)&lt;$C94*0.9,MIN($C94*$E94,$C94*0.9-SUM($F94:T94)),0),0)</f>
        <v>0</v>
      </c>
      <c r="V94" s="697">
        <f>MAX(IF(SUM($F94:U94)&lt;$C94*0.9,MIN($C94*$E94,$C94*0.9-SUM($F94:U94)),0),0)</f>
        <v>0</v>
      </c>
      <c r="W94" s="697">
        <f>MAX(IF(SUM($F94:V94)&lt;$C94*0.9,MIN($C94*$E94,$C94*0.9-SUM($F94:V94)),0),0)</f>
        <v>0</v>
      </c>
      <c r="X94" s="698">
        <f>SUM(F94:W94)</f>
        <v>0</v>
      </c>
      <c r="Y94" s="699">
        <f>IFERROR(X94/C94,0)</f>
        <v>0</v>
      </c>
      <c r="Z94" s="700">
        <f>C94-X94</f>
        <v>0</v>
      </c>
    </row>
    <row r="95" spans="1:26" x14ac:dyDescent="0.2">
      <c r="A95" s="689" t="s">
        <v>134</v>
      </c>
      <c r="B95" s="690" t="s">
        <v>654</v>
      </c>
      <c r="C95" s="695">
        <v>0</v>
      </c>
      <c r="D95" s="689"/>
      <c r="E95" s="710">
        <v>0.15</v>
      </c>
      <c r="F95" s="697"/>
      <c r="G95" s="697">
        <f>$C95*$E95/2</f>
        <v>0</v>
      </c>
      <c r="H95" s="697">
        <f>MAX(IF(SUM($F95:G95)&lt;$C95*0.9,MIN($C95*$E95,$C95*0.9-SUM($F95:G95)),0),0)</f>
        <v>0</v>
      </c>
      <c r="I95" s="697">
        <f>MAX(IF(SUM($F95:H95)&lt;$C95*0.9,MIN($C95*$E95,$C95*0.9-SUM($F95:H95)),0),0)</f>
        <v>0</v>
      </c>
      <c r="J95" s="697">
        <f>MAX(IF(SUM($F95:I95)&lt;$C95*0.9,MIN($C95*$E95,$C95*0.9-SUM($F95:I95)),0),0)</f>
        <v>0</v>
      </c>
      <c r="K95" s="697">
        <f>MAX(IF(SUM($F95:J95)&lt;$C95*0.9,MIN($C95*$E95,$C95*0.9-SUM($F95:J95)),0),0)</f>
        <v>0</v>
      </c>
      <c r="L95" s="697">
        <f>MAX(IF(SUM($F95:K95)&lt;$C95*0.9,MIN($C95*$E95,$C95*0.9-SUM($F95:K95)),0),0)</f>
        <v>0</v>
      </c>
      <c r="M95" s="697">
        <f>MAX(IF(SUM($F95:L95)&lt;$C95*0.9,MIN($C95*$E95,$C95*0.9-SUM($F95:L95)),0),0)</f>
        <v>0</v>
      </c>
      <c r="N95" s="697">
        <f>MAX(IF(SUM($F95:M95)&lt;$C95*0.9,MIN($C95*$E95,$C95*0.9-SUM($F95:M95)),0),0)</f>
        <v>0</v>
      </c>
      <c r="O95" s="697">
        <f>MAX(IF(SUM($F95:N95)&lt;$C95*0.9,MIN($C95*$E95,$C95*0.9-SUM($F95:N95)),0),0)</f>
        <v>0</v>
      </c>
      <c r="P95" s="697">
        <f>MAX(IF(SUM($F95:O95)&lt;$C95*0.9,MIN($C95*$E95,$C95*0.9-SUM($F95:O95)),0),0)</f>
        <v>0</v>
      </c>
      <c r="Q95" s="697">
        <f>MAX(IF(SUM($F95:P95)&lt;$C95*0.9,MIN($C95*$E95,$C95*0.9-SUM($F95:P95)),0),0)</f>
        <v>0</v>
      </c>
      <c r="R95" s="697">
        <f>MAX(IF(SUM($F95:Q95)&lt;$C95*0.9,MIN($C95*$E95,$C95*0.9-SUM($F95:Q95)),0),0)</f>
        <v>0</v>
      </c>
      <c r="S95" s="697">
        <f>MAX(IF(SUM($F95:R95)&lt;$C95*0.9,MIN($C95*$E95,$C95*0.9-SUM($F95:R95)),0),0)</f>
        <v>0</v>
      </c>
      <c r="T95" s="697">
        <f>MAX(IF(SUM($F95:S95)&lt;$C95*0.9,MIN($C95*$E95,$C95*0.9-SUM($F95:S95)),0),0)</f>
        <v>0</v>
      </c>
      <c r="U95" s="697">
        <f>MAX(IF(SUM($F95:T95)&lt;$C95*0.9,MIN($C95*$E95,$C95*0.9-SUM($F95:T95)),0),0)</f>
        <v>0</v>
      </c>
      <c r="V95" s="697">
        <f>MAX(IF(SUM($F95:U95)&lt;$C95*0.9,MIN($C95*$E95,$C95*0.9-SUM($F95:U95)),0),0)</f>
        <v>0</v>
      </c>
      <c r="W95" s="697">
        <f>MAX(IF(SUM($F95:V95)&lt;$C95*0.9,MIN($C95*$E95,$C95*0.9-SUM($F95:V95)),0),0)</f>
        <v>0</v>
      </c>
      <c r="X95" s="698">
        <f t="shared" ref="X95:X106" si="26">SUM(F95:W95)</f>
        <v>0</v>
      </c>
      <c r="Y95" s="699">
        <f>IFERROR(X95/C95,0)</f>
        <v>0</v>
      </c>
      <c r="Z95" s="700">
        <f>C95-X95</f>
        <v>0</v>
      </c>
    </row>
    <row r="96" spans="1:26" x14ac:dyDescent="0.2">
      <c r="A96" s="689" t="s">
        <v>134</v>
      </c>
      <c r="B96" s="690" t="s">
        <v>643</v>
      </c>
      <c r="C96" s="700">
        <v>0</v>
      </c>
      <c r="D96" s="689"/>
      <c r="E96" s="710">
        <v>0.15</v>
      </c>
      <c r="F96" s="697"/>
      <c r="G96" s="697"/>
      <c r="H96" s="697">
        <f>$C96*$E96/2</f>
        <v>0</v>
      </c>
      <c r="I96" s="697">
        <f>MAX(IF(SUM($F96:H96)&lt;$C96*0.9,MIN($C96*$E96,$C96*0.9-SUM($F96:H96)),0),0)</f>
        <v>0</v>
      </c>
      <c r="J96" s="697">
        <f>MAX(IF(SUM($F96:I96)&lt;$C96*0.9,MIN($C96*$E96,$C96*0.9-SUM($F96:I96)),0),0)</f>
        <v>0</v>
      </c>
      <c r="K96" s="697">
        <f>MAX(IF(SUM($F96:J96)&lt;$C96*0.9,MIN($C96*$E96,$C96*0.9-SUM($F96:J96)),0),0)</f>
        <v>0</v>
      </c>
      <c r="L96" s="697">
        <f>MAX(IF(SUM($F96:K96)&lt;$C96*0.9,MIN($C96*$E96,$C96*0.9-SUM($F96:K96)),0),0)</f>
        <v>0</v>
      </c>
      <c r="M96" s="697">
        <f>MAX(IF(SUM($F96:L96)&lt;$C96*0.9,MIN($C96*$E96,$C96*0.9-SUM($F96:L96)),0),0)</f>
        <v>0</v>
      </c>
      <c r="N96" s="697">
        <f>MAX(IF(SUM($F96:M96)&lt;$C96*0.9,MIN($C96*$E96,$C96*0.9-SUM($F96:M96)),0),0)</f>
        <v>0</v>
      </c>
      <c r="O96" s="697">
        <f>MAX(IF(SUM($F96:N96)&lt;$C96*0.9,MIN($C96*$E96,$C96*0.9-SUM($F96:N96)),0),0)</f>
        <v>0</v>
      </c>
      <c r="P96" s="697">
        <f>MAX(IF(SUM($F96:O96)&lt;$C96*0.9,MIN($C96*$E96,$C96*0.9-SUM($F96:O96)),0),0)</f>
        <v>0</v>
      </c>
      <c r="Q96" s="697">
        <f>MAX(IF(SUM($F96:P96)&lt;$C96*0.9,MIN($C96*$E96,$C96*0.9-SUM($F96:P96)),0),0)</f>
        <v>0</v>
      </c>
      <c r="R96" s="697">
        <f>MAX(IF(SUM($F96:Q96)&lt;$C96*0.9,MIN($C96*$E96,$C96*0.9-SUM($F96:Q96)),0),0)</f>
        <v>0</v>
      </c>
      <c r="S96" s="697">
        <f>MAX(IF(SUM($F96:R96)&lt;$C96*0.9,MIN($C96*$E96,$C96*0.9-SUM($F96:R96)),0),0)</f>
        <v>0</v>
      </c>
      <c r="T96" s="697">
        <f>MAX(IF(SUM($F96:S96)&lt;$C96*0.9,MIN($C96*$E96,$C96*0.9-SUM($F96:S96)),0),0)</f>
        <v>0</v>
      </c>
      <c r="U96" s="697">
        <f>MAX(IF(SUM($F96:T96)&lt;$C96*0.9,MIN($C96*$E96,$C96*0.9-SUM($F96:T96)),0),0)</f>
        <v>0</v>
      </c>
      <c r="V96" s="697">
        <f>MAX(IF(SUM($F96:U96)&lt;$C96*0.9,MIN($C96*$E96,$C96*0.9-SUM($F96:U96)),0),0)</f>
        <v>0</v>
      </c>
      <c r="W96" s="697">
        <f>MAX(IF(SUM($F96:V96)&lt;$C96*0.9,MIN($C96*$E96,$C96*0.9-SUM($F96:V96)),0),0)</f>
        <v>0</v>
      </c>
      <c r="X96" s="698">
        <f t="shared" si="26"/>
        <v>0</v>
      </c>
      <c r="Y96" s="699">
        <f t="shared" ref="Y96:Y107" si="27">IFERROR(X96/C96,0)</f>
        <v>0</v>
      </c>
      <c r="Z96" s="700">
        <f t="shared" ref="Z96:Z106" si="28">C96-X96</f>
        <v>0</v>
      </c>
    </row>
    <row r="97" spans="1:26" x14ac:dyDescent="0.2">
      <c r="A97" s="689" t="s">
        <v>134</v>
      </c>
      <c r="B97" s="690" t="s">
        <v>644</v>
      </c>
      <c r="C97" s="700">
        <v>0</v>
      </c>
      <c r="D97" s="695">
        <f>D96+I97</f>
        <v>0</v>
      </c>
      <c r="E97" s="710">
        <v>0.15</v>
      </c>
      <c r="F97" s="697"/>
      <c r="G97" s="697"/>
      <c r="H97" s="697"/>
      <c r="I97" s="697">
        <f>$C97*$E97/2</f>
        <v>0</v>
      </c>
      <c r="J97" s="697">
        <f>MAX(IF(SUM($F97:I97)&lt;$C97*0.9,MIN($C97*$E97,$C97*0.9-SUM($F97:I97)),0),0)</f>
        <v>0</v>
      </c>
      <c r="K97" s="697">
        <f>MAX(IF(SUM($F97:J97)&lt;$C97*0.9,MIN($C97*$E97,$C97*0.9-SUM($F97:J97)),0),0)</f>
        <v>0</v>
      </c>
      <c r="L97" s="697">
        <f>MAX(IF(SUM($F97:K97)&lt;$C97*0.9,MIN($C97*$E97,$C97*0.9-SUM($F97:K97)),0),0)</f>
        <v>0</v>
      </c>
      <c r="M97" s="697">
        <f>MAX(IF(SUM($F97:L97)&lt;$C97*0.9,MIN($C97*$E97,$C97*0.9-SUM($F97:L97)),0),0)</f>
        <v>0</v>
      </c>
      <c r="N97" s="697">
        <f>MAX(IF(SUM($F97:M97)&lt;$C97*0.9,MIN($C97*$E97,$C97*0.9-SUM($F97:M97)),0),0)</f>
        <v>0</v>
      </c>
      <c r="O97" s="697">
        <f>MAX(IF(SUM($F97:N97)&lt;$C97*0.9,MIN($C97*$E97,$C97*0.9-SUM($F97:N97)),0),0)</f>
        <v>0</v>
      </c>
      <c r="P97" s="697">
        <f>MAX(IF(SUM($F97:O97)&lt;$C97*0.9,MIN($C97*$E97,$C97*0.9-SUM($F97:O97)),0),0)</f>
        <v>0</v>
      </c>
      <c r="Q97" s="697">
        <f>MAX(IF(SUM($F97:P97)&lt;$C97*0.9,MIN($C97*$E97,$C97*0.9-SUM($F97:P97)),0),0)</f>
        <v>0</v>
      </c>
      <c r="R97" s="697">
        <f>MAX(IF(SUM($F97:Q97)&lt;$C97*0.9,MIN($C97*$E97,$C97*0.9-SUM($F97:Q97)),0),0)</f>
        <v>0</v>
      </c>
      <c r="S97" s="697">
        <f>MAX(IF(SUM($F97:R97)&lt;$C97*0.9,MIN($C97*$E97,$C97*0.9-SUM($F97:R97)),0),0)</f>
        <v>0</v>
      </c>
      <c r="T97" s="697">
        <f>MAX(IF(SUM($F97:S97)&lt;$C97*0.9,MIN($C97*$E97,$C97*0.9-SUM($F97:S97)),0),0)</f>
        <v>0</v>
      </c>
      <c r="U97" s="697">
        <f>MAX(IF(SUM($F97:T97)&lt;$C97*0.9,MIN($C97*$E97,$C97*0.9-SUM($F97:T97)),0),0)</f>
        <v>0</v>
      </c>
      <c r="V97" s="697">
        <f>MAX(IF(SUM($F97:U97)&lt;$C97*0.9,MIN($C97*$E97,$C97*0.9-SUM($F97:U97)),0),0)</f>
        <v>0</v>
      </c>
      <c r="W97" s="697">
        <f>MAX(IF(SUM($F97:V97)&lt;$C97*0.9,MIN($C97*$E97,$C97*0.9-SUM($F97:V97)),0),0)</f>
        <v>0</v>
      </c>
      <c r="X97" s="698">
        <f t="shared" si="26"/>
        <v>0</v>
      </c>
      <c r="Y97" s="699">
        <f t="shared" si="27"/>
        <v>0</v>
      </c>
      <c r="Z97" s="700">
        <f t="shared" si="28"/>
        <v>0</v>
      </c>
    </row>
    <row r="98" spans="1:26" x14ac:dyDescent="0.2">
      <c r="A98" s="689" t="s">
        <v>134</v>
      </c>
      <c r="B98" s="690" t="s">
        <v>645</v>
      </c>
      <c r="C98" s="700">
        <v>0</v>
      </c>
      <c r="D98" s="695">
        <f>D97+J98</f>
        <v>0</v>
      </c>
      <c r="E98" s="710">
        <v>0.15</v>
      </c>
      <c r="F98" s="697"/>
      <c r="G98" s="697"/>
      <c r="H98" s="697"/>
      <c r="I98" s="697"/>
      <c r="J98" s="697">
        <f>$C98*$E98/2</f>
        <v>0</v>
      </c>
      <c r="K98" s="697">
        <f>MAX(IF(SUM($F98:J98)&lt;$C98*0.9,MIN($C98*$E98,$C98*0.9-SUM($F98:J98)),0),0)</f>
        <v>0</v>
      </c>
      <c r="L98" s="697">
        <f>MAX(IF(SUM($F98:K98)&lt;$C98*0.9,MIN($C98*$E98,$C98*0.9-SUM($F98:K98)),0),0)</f>
        <v>0</v>
      </c>
      <c r="M98" s="697">
        <f>MAX(IF(SUM($F98:L98)&lt;$C98*0.9,MIN($C98*$E98,$C98*0.9-SUM($F98:L98)),0),0)</f>
        <v>0</v>
      </c>
      <c r="N98" s="697">
        <f>MAX(IF(SUM($F98:M98)&lt;$C98*0.9,MIN($C98*$E98,$C98*0.9-SUM($F98:M98)),0),0)</f>
        <v>0</v>
      </c>
      <c r="O98" s="697">
        <f>MAX(IF(SUM($F98:N98)&lt;$C98*0.9,MIN($C98*$E98,$C98*0.9-SUM($F98:N98)),0),0)</f>
        <v>0</v>
      </c>
      <c r="P98" s="697">
        <f>MAX(IF(SUM($F98:O98)&lt;$C98*0.9,MIN($C98*$E98,$C98*0.9-SUM($F98:O98)),0),0)</f>
        <v>0</v>
      </c>
      <c r="Q98" s="697">
        <f>MAX(IF(SUM($F98:P98)&lt;$C98*0.9,MIN($C98*$E98,$C98*0.9-SUM($F98:P98)),0),0)</f>
        <v>0</v>
      </c>
      <c r="R98" s="697">
        <f>MAX(IF(SUM($F98:Q98)&lt;$C98*0.9,MIN($C98*$E98,$C98*0.9-SUM($F98:Q98)),0),0)</f>
        <v>0</v>
      </c>
      <c r="S98" s="697">
        <f>MAX(IF(SUM($F98:R98)&lt;$C98*0.9,MIN($C98*$E98,$C98*0.9-SUM($F98:R98)),0),0)</f>
        <v>0</v>
      </c>
      <c r="T98" s="697">
        <f>MAX(IF(SUM($F98:S98)&lt;$C98*0.9,MIN($C98*$E98,$C98*0.9-SUM($F98:S98)),0),0)</f>
        <v>0</v>
      </c>
      <c r="U98" s="697">
        <f>MAX(IF(SUM($F98:T98)&lt;$C98*0.9,MIN($C98*$E98,$C98*0.9-SUM($F98:T98)),0),0)</f>
        <v>0</v>
      </c>
      <c r="V98" s="697">
        <f>MAX(IF(SUM($F98:U98)&lt;$C98*0.9,MIN($C98*$E98,$C98*0.9-SUM($F98:U98)),0),0)</f>
        <v>0</v>
      </c>
      <c r="W98" s="697">
        <f>MAX(IF(SUM($F98:V98)&lt;$C98*0.9,MIN($C98*$E98,$C98*0.9-SUM($F98:V98)),0),0)</f>
        <v>0</v>
      </c>
      <c r="X98" s="698">
        <f t="shared" si="26"/>
        <v>0</v>
      </c>
      <c r="Y98" s="699">
        <f t="shared" si="27"/>
        <v>0</v>
      </c>
      <c r="Z98" s="700">
        <f t="shared" si="28"/>
        <v>0</v>
      </c>
    </row>
    <row r="99" spans="1:26" x14ac:dyDescent="0.2">
      <c r="A99" s="689" t="s">
        <v>134</v>
      </c>
      <c r="B99" s="690" t="s">
        <v>646</v>
      </c>
      <c r="C99" s="700">
        <v>0</v>
      </c>
      <c r="D99" s="695">
        <f>D98+K99</f>
        <v>0</v>
      </c>
      <c r="E99" s="710">
        <v>0.15</v>
      </c>
      <c r="F99" s="697"/>
      <c r="G99" s="697"/>
      <c r="H99" s="697"/>
      <c r="I99" s="697"/>
      <c r="J99" s="697"/>
      <c r="K99" s="697">
        <f>$C99*$E99/2</f>
        <v>0</v>
      </c>
      <c r="L99" s="697">
        <f>MAX(IF(SUM($F99:K99)&lt;$C99*0.9,MIN($C99*$E99,$C99*0.9-SUM($F99:K99)),0),0)</f>
        <v>0</v>
      </c>
      <c r="M99" s="697">
        <f>MAX(IF(SUM($F99:L99)&lt;$C99*0.9,MIN($C99*$E99,$C99*0.9-SUM($F99:L99)),0),0)</f>
        <v>0</v>
      </c>
      <c r="N99" s="697">
        <f>MAX(IF(SUM($F99:M99)&lt;$C99*0.9,MIN($C99*$E99,$C99*0.9-SUM($F99:M99)),0),0)</f>
        <v>0</v>
      </c>
      <c r="O99" s="697">
        <f>MAX(IF(SUM($F99:N99)&lt;$C99*0.9,MIN($C99*$E99,$C99*0.9-SUM($F99:N99)),0),0)</f>
        <v>0</v>
      </c>
      <c r="P99" s="697">
        <f>MAX(IF(SUM($F99:O99)&lt;$C99*0.9,MIN($C99*$E99,$C99*0.9-SUM($F99:O99)),0),0)</f>
        <v>0</v>
      </c>
      <c r="Q99" s="697">
        <f>MAX(IF(SUM($F99:P99)&lt;$C99*0.9,MIN($C99*$E99,$C99*0.9-SUM($F99:P99)),0),0)</f>
        <v>0</v>
      </c>
      <c r="R99" s="697">
        <f>MAX(IF(SUM($F99:Q99)&lt;$C99*0.9,MIN($C99*$E99,$C99*0.9-SUM($F99:Q99)),0),0)</f>
        <v>0</v>
      </c>
      <c r="S99" s="697">
        <f>MAX(IF(SUM($F99:R99)&lt;$C99*0.9,MIN($C99*$E99,$C99*0.9-SUM($F99:R99)),0),0)</f>
        <v>0</v>
      </c>
      <c r="T99" s="697">
        <f>MAX(IF(SUM($F99:S99)&lt;$C99*0.9,MIN($C99*$E99,$C99*0.9-SUM($F99:S99)),0),0)</f>
        <v>0</v>
      </c>
      <c r="U99" s="697">
        <f>MAX(IF(SUM($F99:T99)&lt;$C99*0.9,MIN($C99*$E99,$C99*0.9-SUM($F99:T99)),0),0)</f>
        <v>0</v>
      </c>
      <c r="V99" s="697">
        <f>MAX(IF(SUM($F99:U99)&lt;$C99*0.9,MIN($C99*$E99,$C99*0.9-SUM($F99:U99)),0),0)</f>
        <v>0</v>
      </c>
      <c r="W99" s="697">
        <f>MAX(IF(SUM($F99:V99)&lt;$C99*0.9,MIN($C99*$E99,$C99*0.9-SUM($F99:V99)),0),0)</f>
        <v>0</v>
      </c>
      <c r="X99" s="698">
        <f t="shared" si="26"/>
        <v>0</v>
      </c>
      <c r="Y99" s="699">
        <f t="shared" si="27"/>
        <v>0</v>
      </c>
      <c r="Z99" s="700">
        <f t="shared" si="28"/>
        <v>0</v>
      </c>
    </row>
    <row r="100" spans="1:26" x14ac:dyDescent="0.2">
      <c r="A100" s="689" t="s">
        <v>134</v>
      </c>
      <c r="B100" s="690" t="s">
        <v>647</v>
      </c>
      <c r="C100" s="700">
        <v>0</v>
      </c>
      <c r="D100" s="695">
        <f>D99+L100</f>
        <v>0</v>
      </c>
      <c r="E100" s="710">
        <v>0.15</v>
      </c>
      <c r="F100" s="697"/>
      <c r="G100" s="697"/>
      <c r="H100" s="697"/>
      <c r="I100" s="697"/>
      <c r="J100" s="697"/>
      <c r="K100" s="697"/>
      <c r="L100" s="697">
        <f>$C100*$E100/2</f>
        <v>0</v>
      </c>
      <c r="M100" s="697">
        <f>MAX(IF(SUM($F100:L100)&lt;$C100*0.9,MIN($C100*$E100,$C100*0.9-SUM($F100:L100)),0),0)</f>
        <v>0</v>
      </c>
      <c r="N100" s="697">
        <f>MAX(IF(SUM($F100:M100)&lt;$C100*0.9,MIN($C100*$E100,$C100*0.9-SUM($F100:M100)),0),0)</f>
        <v>0</v>
      </c>
      <c r="O100" s="697">
        <f>MAX(IF(SUM($F100:N100)&lt;$C100*0.9,MIN($C100*$E100,$C100*0.9-SUM($F100:N100)),0),0)</f>
        <v>0</v>
      </c>
      <c r="P100" s="697">
        <f>MAX(IF(SUM($F100:O100)&lt;$C100*0.9,MIN($C100*$E100,$C100*0.9-SUM($F100:O100)),0),0)</f>
        <v>0</v>
      </c>
      <c r="Q100" s="697">
        <f>MAX(IF(SUM($F100:P100)&lt;$C100*0.9,MIN($C100*$E100,$C100*0.9-SUM($F100:P100)),0),0)</f>
        <v>0</v>
      </c>
      <c r="R100" s="697">
        <f>MAX(IF(SUM($F100:Q100)&lt;$C100*0.9,MIN($C100*$E100,$C100*0.9-SUM($F100:Q100)),0),0)</f>
        <v>0</v>
      </c>
      <c r="S100" s="697">
        <f>MAX(IF(SUM($F100:R100)&lt;$C100*0.9,MIN($C100*$E100,$C100*0.9-SUM($F100:R100)),0),0)</f>
        <v>0</v>
      </c>
      <c r="T100" s="697">
        <f>MAX(IF(SUM($F100:S100)&lt;$C100*0.9,MIN($C100*$E100,$C100*0.9-SUM($F100:S100)),0),0)</f>
        <v>0</v>
      </c>
      <c r="U100" s="697">
        <f>MAX(IF(SUM($F100:T100)&lt;$C100*0.9,MIN($C100*$E100,$C100*0.9-SUM($F100:T100)),0),0)</f>
        <v>0</v>
      </c>
      <c r="V100" s="697">
        <f>MAX(IF(SUM($F100:U100)&lt;$C100*0.9,MIN($C100*$E100,$C100*0.9-SUM($F100:U100)),0),0)</f>
        <v>0</v>
      </c>
      <c r="W100" s="697">
        <f>MAX(IF(SUM($F100:V100)&lt;$C100*0.9,MIN($C100*$E100,$C100*0.9-SUM($F100:V100)),0),0)</f>
        <v>0</v>
      </c>
      <c r="X100" s="698">
        <f t="shared" si="26"/>
        <v>0</v>
      </c>
      <c r="Y100" s="699">
        <f t="shared" si="27"/>
        <v>0</v>
      </c>
      <c r="Z100" s="700">
        <f t="shared" si="28"/>
        <v>0</v>
      </c>
    </row>
    <row r="101" spans="1:26" x14ac:dyDescent="0.2">
      <c r="A101" s="689" t="s">
        <v>134</v>
      </c>
      <c r="B101" s="690" t="s">
        <v>648</v>
      </c>
      <c r="C101" s="700">
        <f>0.2</f>
        <v>0.2</v>
      </c>
      <c r="D101" s="695">
        <f>D100+M101</f>
        <v>1.4999999999999999E-2</v>
      </c>
      <c r="E101" s="710">
        <v>0.15</v>
      </c>
      <c r="F101" s="697"/>
      <c r="G101" s="697"/>
      <c r="H101" s="697"/>
      <c r="I101" s="697"/>
      <c r="J101" s="697"/>
      <c r="K101" s="697"/>
      <c r="L101" s="697"/>
      <c r="M101" s="697">
        <f>$C101*$E101/2</f>
        <v>1.4999999999999999E-2</v>
      </c>
      <c r="N101" s="697">
        <f>MAX(IF(SUM($F101:M101)&lt;$C101*0.9,MIN($C101*$E101,$C101*0.9-SUM($F101:M101)),0),0)</f>
        <v>0.03</v>
      </c>
      <c r="O101" s="697">
        <f>MAX(IF(SUM($F101:N101)&lt;$C101*0.9,MIN($C101*$E101,$C101*0.9-SUM($F101:N101)),0),0)</f>
        <v>0.03</v>
      </c>
      <c r="P101" s="697">
        <f>MAX(IF(SUM($F101:O101)&lt;$C101*0.9,MIN($C101*$E101,$C101*0.9-SUM($F101:O101)),0),0)</f>
        <v>0.03</v>
      </c>
      <c r="Q101" s="697">
        <f>MAX(IF(SUM($F101:P101)&lt;$C101*0.9,MIN($C101*$E101,$C101*0.9-SUM($F101:P101)),0),0)</f>
        <v>0.03</v>
      </c>
      <c r="R101" s="697">
        <f>MAX(IF(SUM($F101:Q101)&lt;$C101*0.9,MIN($C101*$E101,$C101*0.9-SUM($F101:Q101)),0),0)</f>
        <v>0.03</v>
      </c>
      <c r="S101" s="697">
        <f>MAX(IF(SUM($F101:R101)&lt;$C101*0.9,MIN($C101*$E101,$C101*0.9-SUM($F101:R101)),0),0)</f>
        <v>1.5000000000000013E-2</v>
      </c>
      <c r="T101" s="697">
        <f>MAX(IF(SUM($F101:S101)&lt;$C101*0.9,MIN($C101*$E101,$C101*0.9-SUM($F101:S101)),0),0)</f>
        <v>0</v>
      </c>
      <c r="U101" s="697">
        <f>MAX(IF(SUM($F101:T101)&lt;$C101*0.9,MIN($C101*$E101,$C101*0.9-SUM($F101:T101)),0),0)</f>
        <v>0</v>
      </c>
      <c r="V101" s="697">
        <f>MAX(IF(SUM($F101:U101)&lt;$C101*0.9,MIN($C101*$E101,$C101*0.9-SUM($F101:U101)),0),0)</f>
        <v>0</v>
      </c>
      <c r="W101" s="697">
        <f>MAX(IF(SUM($F101:V101)&lt;$C101*0.9,MIN($C101*$E101,$C101*0.9-SUM($F101:V101)),0),0)</f>
        <v>0</v>
      </c>
      <c r="X101" s="698">
        <f t="shared" si="26"/>
        <v>0.18000000000000002</v>
      </c>
      <c r="Y101" s="699">
        <f t="shared" si="27"/>
        <v>0.9</v>
      </c>
      <c r="Z101" s="700">
        <f t="shared" si="28"/>
        <v>1.999999999999999E-2</v>
      </c>
    </row>
    <row r="102" spans="1:26" x14ac:dyDescent="0.2">
      <c r="A102" s="689" t="s">
        <v>134</v>
      </c>
      <c r="B102" s="690" t="s">
        <v>649</v>
      </c>
      <c r="C102" s="700"/>
      <c r="D102" s="695">
        <f>D101+N102</f>
        <v>1.4999999999999999E-2</v>
      </c>
      <c r="E102" s="710">
        <v>0.15</v>
      </c>
      <c r="F102" s="697"/>
      <c r="G102" s="697"/>
      <c r="H102" s="697"/>
      <c r="I102" s="697"/>
      <c r="J102" s="697"/>
      <c r="K102" s="697"/>
      <c r="L102" s="697"/>
      <c r="M102" s="697"/>
      <c r="N102" s="697">
        <f>$C102*$E102/2</f>
        <v>0</v>
      </c>
      <c r="O102" s="697">
        <f>MAX(IF(SUM($F102:N102)&lt;$C102*0.9,MIN($C102*$E102,$C102*0.9-SUM($F102:N102)),0),0)</f>
        <v>0</v>
      </c>
      <c r="P102" s="697">
        <f>MAX(IF(SUM($F102:O102)&lt;$C102*0.9,MIN($C102*$E102,$C102*0.9-SUM($F102:O102)),0),0)</f>
        <v>0</v>
      </c>
      <c r="Q102" s="697">
        <f>MAX(IF(SUM($F102:P102)&lt;$C102*0.9,MIN($C102*$E102,$C102*0.9-SUM($F102:P102)),0),0)</f>
        <v>0</v>
      </c>
      <c r="R102" s="697">
        <f>MAX(IF(SUM($F102:Q102)&lt;$C102*0.9,MIN($C102*$E102,$C102*0.9-SUM($F102:Q102)),0),0)</f>
        <v>0</v>
      </c>
      <c r="S102" s="697">
        <f>MAX(IF(SUM($F102:R102)&lt;$C102*0.9,MIN($C102*$E102,$C102*0.9-SUM($F102:R102)),0),0)</f>
        <v>0</v>
      </c>
      <c r="T102" s="697">
        <f>MAX(IF(SUM($F102:S102)&lt;$C102*0.9,MIN($C102*$E102,$C102*0.9-SUM($F102:S102)),0),0)</f>
        <v>0</v>
      </c>
      <c r="U102" s="697">
        <f>MAX(IF(SUM($F102:T102)&lt;$C102*0.9,MIN($C102*$E102,$C102*0.9-SUM($F102:T102)),0),0)</f>
        <v>0</v>
      </c>
      <c r="V102" s="697">
        <f>MAX(IF(SUM($F102:U102)&lt;$C102*0.9,MIN($C102*$E102,$C102*0.9-SUM($F102:U102)),0),0)</f>
        <v>0</v>
      </c>
      <c r="W102" s="697">
        <f>MAX(IF(SUM($F102:V102)&lt;$C102*0.9,MIN($C102*$E102,$C102*0.9-SUM($F102:V102)),0),0)</f>
        <v>0</v>
      </c>
      <c r="X102" s="698">
        <f t="shared" si="26"/>
        <v>0</v>
      </c>
      <c r="Y102" s="699">
        <f t="shared" si="27"/>
        <v>0</v>
      </c>
      <c r="Z102" s="700">
        <f t="shared" si="28"/>
        <v>0</v>
      </c>
    </row>
    <row r="103" spans="1:26" x14ac:dyDescent="0.2">
      <c r="A103" s="689" t="s">
        <v>134</v>
      </c>
      <c r="B103" s="690" t="s">
        <v>650</v>
      </c>
      <c r="C103" s="700">
        <v>0</v>
      </c>
      <c r="D103" s="695">
        <f>D102+O103</f>
        <v>1.4999999999999999E-2</v>
      </c>
      <c r="E103" s="710">
        <v>0.15</v>
      </c>
      <c r="F103" s="697"/>
      <c r="G103" s="697"/>
      <c r="H103" s="697"/>
      <c r="I103" s="697"/>
      <c r="J103" s="697"/>
      <c r="K103" s="697"/>
      <c r="L103" s="697"/>
      <c r="M103" s="697"/>
      <c r="N103" s="697"/>
      <c r="O103" s="697">
        <f>$C103*$E103/2</f>
        <v>0</v>
      </c>
      <c r="P103" s="697">
        <f>MAX(IF(SUM($F103:O103)&lt;$C103*0.9,MIN($C103*$E103,$C103*0.9-SUM($F103:O103)),0),0)</f>
        <v>0</v>
      </c>
      <c r="Q103" s="697">
        <f>MAX(IF(SUM($F103:P103)&lt;$C103*0.9,MIN($C103*$E103,$C103*0.9-SUM($F103:P103)),0),0)</f>
        <v>0</v>
      </c>
      <c r="R103" s="697">
        <f>MAX(IF(SUM($F103:Q103)&lt;$C103*0.9,MIN($C103*$E103,$C103*0.9-SUM($F103:Q103)),0),0)</f>
        <v>0</v>
      </c>
      <c r="S103" s="697">
        <f>MAX(IF(SUM($F103:R103)&lt;$C103*0.9,MIN($C103*$E103,$C103*0.9-SUM($F103:R103)),0),0)</f>
        <v>0</v>
      </c>
      <c r="T103" s="697">
        <f>MAX(IF(SUM($F103:S103)&lt;$C103*0.9,MIN($C103*$E103,$C103*0.9-SUM($F103:S103)),0),0)</f>
        <v>0</v>
      </c>
      <c r="U103" s="697">
        <f>MAX(IF(SUM($F103:T103)&lt;$C103*0.9,MIN($C103*$E103,$C103*0.9-SUM($F103:T103)),0),0)</f>
        <v>0</v>
      </c>
      <c r="V103" s="697">
        <f>MAX(IF(SUM($F103:U103)&lt;$C103*0.9,MIN($C103*$E103,$C103*0.9-SUM($F103:U103)),0),0)</f>
        <v>0</v>
      </c>
      <c r="W103" s="697">
        <f>MAX(IF(SUM($F103:V103)&lt;$C103*0.9,MIN($C103*$E103,$C103*0.9-SUM($F103:V103)),0),0)</f>
        <v>0</v>
      </c>
      <c r="X103" s="698">
        <f t="shared" si="26"/>
        <v>0</v>
      </c>
      <c r="Y103" s="699">
        <f t="shared" si="27"/>
        <v>0</v>
      </c>
      <c r="Z103" s="700">
        <f t="shared" si="28"/>
        <v>0</v>
      </c>
    </row>
    <row r="104" spans="1:26" x14ac:dyDescent="0.2">
      <c r="A104" s="689" t="s">
        <v>134</v>
      </c>
      <c r="B104" s="690" t="s">
        <v>651</v>
      </c>
      <c r="C104" s="700">
        <v>0</v>
      </c>
      <c r="D104" s="695">
        <f>D103+P104</f>
        <v>1.4999999999999999E-2</v>
      </c>
      <c r="E104" s="710">
        <v>0.15</v>
      </c>
      <c r="F104" s="697"/>
      <c r="G104" s="697"/>
      <c r="H104" s="697"/>
      <c r="I104" s="697"/>
      <c r="J104" s="697"/>
      <c r="K104" s="697"/>
      <c r="L104" s="697"/>
      <c r="M104" s="697"/>
      <c r="N104" s="697"/>
      <c r="O104" s="697"/>
      <c r="P104" s="697">
        <f>$C104*$E104/2</f>
        <v>0</v>
      </c>
      <c r="Q104" s="697">
        <f>MAX(IF(SUM($F104:P104)&lt;$C104*0.9,MIN($C104*$E104,$C104*0.9-SUM($F104:P104)),0),0)</f>
        <v>0</v>
      </c>
      <c r="R104" s="697">
        <f>MAX(IF(SUM($F104:Q104)&lt;$C104*0.9,MIN($C104*$E104,$C104*0.9-SUM($F104:Q104)),0),0)</f>
        <v>0</v>
      </c>
      <c r="S104" s="697">
        <f>MAX(IF(SUM($F104:R104)&lt;$C104*0.9,MIN($C104*$E104,$C104*0.9-SUM($F104:R104)),0),0)</f>
        <v>0</v>
      </c>
      <c r="T104" s="697">
        <f>MAX(IF(SUM($F104:S104)&lt;$C104*0.9,MIN($C104*$E104,$C104*0.9-SUM($F104:S104)),0),0)</f>
        <v>0</v>
      </c>
      <c r="U104" s="697">
        <f>MAX(IF(SUM($F104:T104)&lt;$C104*0.9,MIN($C104*$E104,$C104*0.9-SUM($F104:T104)),0),0)</f>
        <v>0</v>
      </c>
      <c r="V104" s="697">
        <f>MAX(IF(SUM($F104:U104)&lt;$C104*0.9,MIN($C104*$E104,$C104*0.9-SUM($F104:U104)),0),0)</f>
        <v>0</v>
      </c>
      <c r="W104" s="697">
        <f>MAX(IF(SUM($F104:V104)&lt;$C104*0.9,MIN($C104*$E104,$C104*0.9-SUM($F104:V104)),0),0)</f>
        <v>0</v>
      </c>
      <c r="X104" s="698">
        <f t="shared" si="26"/>
        <v>0</v>
      </c>
      <c r="Y104" s="699">
        <f t="shared" si="27"/>
        <v>0</v>
      </c>
      <c r="Z104" s="700">
        <f t="shared" si="28"/>
        <v>0</v>
      </c>
    </row>
    <row r="105" spans="1:26" x14ac:dyDescent="0.2">
      <c r="A105" s="689" t="s">
        <v>134</v>
      </c>
      <c r="B105" s="690" t="s">
        <v>652</v>
      </c>
      <c r="C105" s="700">
        <v>0</v>
      </c>
      <c r="D105" s="695">
        <f>D104+Q105</f>
        <v>1.4999999999999999E-2</v>
      </c>
      <c r="E105" s="710">
        <v>0.15</v>
      </c>
      <c r="F105" s="697"/>
      <c r="G105" s="697"/>
      <c r="H105" s="697"/>
      <c r="I105" s="697"/>
      <c r="J105" s="697"/>
      <c r="K105" s="697"/>
      <c r="L105" s="697"/>
      <c r="M105" s="697"/>
      <c r="N105" s="697"/>
      <c r="O105" s="697"/>
      <c r="P105" s="697"/>
      <c r="Q105" s="697">
        <f>$C105*$E105/2</f>
        <v>0</v>
      </c>
      <c r="R105" s="697">
        <f>$C105*$E105/2</f>
        <v>0</v>
      </c>
      <c r="S105" s="697">
        <f t="shared" ref="S105:W106" si="29">$C105*$E105/2</f>
        <v>0</v>
      </c>
      <c r="T105" s="697">
        <f t="shared" si="29"/>
        <v>0</v>
      </c>
      <c r="U105" s="697">
        <f t="shared" si="29"/>
        <v>0</v>
      </c>
      <c r="V105" s="697">
        <f t="shared" si="29"/>
        <v>0</v>
      </c>
      <c r="W105" s="697">
        <f t="shared" si="29"/>
        <v>0</v>
      </c>
      <c r="X105" s="698">
        <f t="shared" si="26"/>
        <v>0</v>
      </c>
      <c r="Y105" s="699">
        <f t="shared" si="27"/>
        <v>0</v>
      </c>
      <c r="Z105" s="700">
        <f t="shared" si="28"/>
        <v>0</v>
      </c>
    </row>
    <row r="106" spans="1:26" x14ac:dyDescent="0.2">
      <c r="A106" s="689" t="s">
        <v>134</v>
      </c>
      <c r="B106" s="690" t="s">
        <v>656</v>
      </c>
      <c r="C106" s="700">
        <v>0</v>
      </c>
      <c r="D106" s="695">
        <f>R106+D105</f>
        <v>1.4999999999999999E-2</v>
      </c>
      <c r="E106" s="710">
        <v>0.15</v>
      </c>
      <c r="F106" s="697"/>
      <c r="G106" s="697"/>
      <c r="H106" s="697"/>
      <c r="I106" s="697"/>
      <c r="J106" s="697"/>
      <c r="K106" s="697"/>
      <c r="L106" s="697"/>
      <c r="M106" s="697"/>
      <c r="N106" s="697"/>
      <c r="O106" s="697"/>
      <c r="P106" s="697"/>
      <c r="Q106" s="697"/>
      <c r="R106" s="697">
        <f>$C106*$E106/2</f>
        <v>0</v>
      </c>
      <c r="S106" s="697">
        <f t="shared" si="29"/>
        <v>0</v>
      </c>
      <c r="T106" s="697">
        <f t="shared" si="29"/>
        <v>0</v>
      </c>
      <c r="U106" s="697">
        <f t="shared" si="29"/>
        <v>0</v>
      </c>
      <c r="V106" s="697">
        <f t="shared" si="29"/>
        <v>0</v>
      </c>
      <c r="W106" s="697">
        <f t="shared" si="29"/>
        <v>0</v>
      </c>
      <c r="X106" s="698">
        <f t="shared" si="26"/>
        <v>0</v>
      </c>
      <c r="Y106" s="699">
        <f t="shared" si="27"/>
        <v>0</v>
      </c>
      <c r="Z106" s="700">
        <f t="shared" si="28"/>
        <v>0</v>
      </c>
    </row>
    <row r="107" spans="1:26" x14ac:dyDescent="0.2">
      <c r="A107" s="701"/>
      <c r="B107" s="702" t="s">
        <v>176</v>
      </c>
      <c r="C107" s="703">
        <f>SUM(C93:C106)</f>
        <v>0.2</v>
      </c>
      <c r="D107" s="703"/>
      <c r="E107" s="703"/>
      <c r="F107" s="704">
        <f>SUM(F94:F106)</f>
        <v>0</v>
      </c>
      <c r="G107" s="704">
        <f t="shared" ref="G107:X107" si="30">SUM(G94:G106)</f>
        <v>0</v>
      </c>
      <c r="H107" s="704">
        <f t="shared" si="30"/>
        <v>0</v>
      </c>
      <c r="I107" s="704">
        <f t="shared" si="30"/>
        <v>0</v>
      </c>
      <c r="J107" s="704">
        <f t="shared" si="30"/>
        <v>0</v>
      </c>
      <c r="K107" s="704">
        <f t="shared" si="30"/>
        <v>0</v>
      </c>
      <c r="L107" s="704">
        <f t="shared" si="30"/>
        <v>0</v>
      </c>
      <c r="M107" s="704">
        <f t="shared" si="30"/>
        <v>1.4999999999999999E-2</v>
      </c>
      <c r="N107" s="704">
        <f t="shared" si="30"/>
        <v>0.03</v>
      </c>
      <c r="O107" s="704">
        <f t="shared" si="30"/>
        <v>0.03</v>
      </c>
      <c r="P107" s="704">
        <f t="shared" si="30"/>
        <v>0.03</v>
      </c>
      <c r="Q107" s="704">
        <f t="shared" si="30"/>
        <v>0.03</v>
      </c>
      <c r="R107" s="704">
        <f t="shared" si="30"/>
        <v>0.03</v>
      </c>
      <c r="S107" s="704">
        <f t="shared" si="30"/>
        <v>1.5000000000000013E-2</v>
      </c>
      <c r="T107" s="704">
        <f t="shared" si="30"/>
        <v>0</v>
      </c>
      <c r="U107" s="704">
        <f t="shared" si="30"/>
        <v>0</v>
      </c>
      <c r="V107" s="704">
        <f t="shared" si="30"/>
        <v>0</v>
      </c>
      <c r="W107" s="704">
        <f t="shared" si="30"/>
        <v>0</v>
      </c>
      <c r="X107" s="703">
        <f t="shared" si="30"/>
        <v>0.18000000000000002</v>
      </c>
      <c r="Y107" s="705">
        <f t="shared" si="27"/>
        <v>0.9</v>
      </c>
      <c r="Z107" s="703">
        <f>SUM(Z94:Z106)</f>
        <v>1.999999999999999E-2</v>
      </c>
    </row>
    <row r="108" spans="1:26" x14ac:dyDescent="0.2">
      <c r="C108" s="712"/>
    </row>
    <row r="112" spans="1:26" x14ac:dyDescent="0.2">
      <c r="B112" s="684" t="s">
        <v>176</v>
      </c>
    </row>
    <row r="113" spans="1:26" ht="25.5" customHeight="1" x14ac:dyDescent="0.2">
      <c r="A113" s="685"/>
      <c r="B113" s="713" t="s">
        <v>595</v>
      </c>
      <c r="C113" s="958" t="s">
        <v>633</v>
      </c>
      <c r="D113" s="958" t="s">
        <v>761</v>
      </c>
      <c r="E113" s="958" t="s">
        <v>634</v>
      </c>
      <c r="F113" s="686"/>
      <c r="G113" s="686"/>
      <c r="H113" s="686"/>
      <c r="I113" s="686"/>
      <c r="J113" s="686"/>
      <c r="K113" s="686"/>
      <c r="L113" s="686"/>
      <c r="M113" s="686"/>
      <c r="N113" s="686"/>
      <c r="O113" s="686"/>
      <c r="P113" s="686"/>
      <c r="Q113" s="686"/>
      <c r="R113" s="686"/>
      <c r="S113" s="686"/>
      <c r="T113" s="686"/>
      <c r="U113" s="686"/>
      <c r="V113" s="686"/>
      <c r="W113" s="686"/>
      <c r="X113" s="687" t="s">
        <v>636</v>
      </c>
      <c r="Y113" s="687" t="s">
        <v>637</v>
      </c>
      <c r="Z113" s="687" t="s">
        <v>638</v>
      </c>
    </row>
    <row r="114" spans="1:26" x14ac:dyDescent="0.2">
      <c r="A114" s="685"/>
      <c r="B114" s="713"/>
      <c r="C114" s="959"/>
      <c r="D114" s="959"/>
      <c r="E114" s="959"/>
      <c r="F114" s="688" t="s">
        <v>641</v>
      </c>
      <c r="G114" s="688" t="s">
        <v>654</v>
      </c>
      <c r="H114" s="688" t="s">
        <v>643</v>
      </c>
      <c r="I114" s="688" t="s">
        <v>644</v>
      </c>
      <c r="J114" s="688" t="s">
        <v>645</v>
      </c>
      <c r="K114" s="688" t="s">
        <v>646</v>
      </c>
      <c r="L114" s="688" t="s">
        <v>647</v>
      </c>
      <c r="M114" s="688" t="s">
        <v>720</v>
      </c>
      <c r="N114" s="688" t="s">
        <v>721</v>
      </c>
      <c r="O114" s="688" t="s">
        <v>722</v>
      </c>
      <c r="P114" s="688" t="s">
        <v>71</v>
      </c>
      <c r="Q114" s="688" t="s">
        <v>72</v>
      </c>
      <c r="R114" s="688" t="s">
        <v>73</v>
      </c>
      <c r="S114" s="688" t="s">
        <v>83</v>
      </c>
      <c r="T114" s="688" t="s">
        <v>84</v>
      </c>
      <c r="U114" s="688" t="s">
        <v>85</v>
      </c>
      <c r="V114" s="688" t="s">
        <v>86</v>
      </c>
      <c r="W114" s="688" t="s">
        <v>87</v>
      </c>
      <c r="X114" s="687"/>
      <c r="Y114" s="687"/>
      <c r="Z114" s="687"/>
    </row>
    <row r="115" spans="1:26" x14ac:dyDescent="0.2">
      <c r="A115" s="689" t="s">
        <v>653</v>
      </c>
      <c r="B115" s="690" t="s">
        <v>641</v>
      </c>
      <c r="C115" s="697">
        <f>C8+C27+C48+C70+C93</f>
        <v>0</v>
      </c>
      <c r="D115" s="717"/>
      <c r="E115" s="710"/>
      <c r="F115" s="693"/>
      <c r="G115" s="693"/>
      <c r="H115" s="693"/>
      <c r="I115" s="693"/>
      <c r="J115" s="693"/>
      <c r="K115" s="693"/>
      <c r="L115" s="693"/>
      <c r="M115" s="693"/>
      <c r="N115" s="693"/>
      <c r="O115" s="693"/>
      <c r="P115" s="693"/>
      <c r="Q115" s="693"/>
      <c r="R115" s="693"/>
      <c r="S115" s="693"/>
      <c r="T115" s="693"/>
      <c r="U115" s="693"/>
      <c r="V115" s="693"/>
      <c r="W115" s="693"/>
      <c r="X115" s="694"/>
      <c r="Y115" s="694"/>
      <c r="Z115" s="694"/>
    </row>
    <row r="116" spans="1:26" x14ac:dyDescent="0.2">
      <c r="A116" s="689" t="s">
        <v>134</v>
      </c>
      <c r="B116" s="690" t="s">
        <v>641</v>
      </c>
      <c r="C116" s="697">
        <f t="shared" ref="C116:C128" si="31">C9+C28+C49+C71+C94</f>
        <v>707.84</v>
      </c>
      <c r="D116" s="717"/>
      <c r="E116" s="710"/>
      <c r="F116" s="697">
        <f>F9+F28+F49+F71+F94</f>
        <v>22.321976810958905</v>
      </c>
      <c r="G116" s="697">
        <f t="shared" ref="G116:W128" si="32">G9+G28+G49+G71+G94</f>
        <v>37.373952000000003</v>
      </c>
      <c r="H116" s="697">
        <f t="shared" si="32"/>
        <v>37.373952000000003</v>
      </c>
      <c r="I116" s="697">
        <f t="shared" si="32"/>
        <v>37.373952000000003</v>
      </c>
      <c r="J116" s="697">
        <f t="shared" si="32"/>
        <v>37.373952000000003</v>
      </c>
      <c r="K116" s="697">
        <f t="shared" si="32"/>
        <v>37.373952000000003</v>
      </c>
      <c r="L116" s="697">
        <f t="shared" si="32"/>
        <v>37.373952000000003</v>
      </c>
      <c r="M116" s="697">
        <f t="shared" si="32"/>
        <v>37.373952000000003</v>
      </c>
      <c r="N116" s="697">
        <f t="shared" si="32"/>
        <v>37.373952000000003</v>
      </c>
      <c r="O116" s="697">
        <f t="shared" si="32"/>
        <v>37.373952000000003</v>
      </c>
      <c r="P116" s="697">
        <f t="shared" si="32"/>
        <v>37.373952000000003</v>
      </c>
      <c r="Q116" s="697">
        <f t="shared" si="32"/>
        <v>37.373952000000003</v>
      </c>
      <c r="R116" s="697">
        <f t="shared" si="32"/>
        <v>37.373952000000003</v>
      </c>
      <c r="S116" s="697">
        <f t="shared" si="32"/>
        <v>37.373952000000003</v>
      </c>
      <c r="T116" s="697">
        <f t="shared" si="32"/>
        <v>6.1367927232876669</v>
      </c>
      <c r="U116" s="697">
        <f t="shared" si="32"/>
        <v>6.1367927232876669</v>
      </c>
      <c r="V116" s="697">
        <f t="shared" si="32"/>
        <v>6.1367927232876669</v>
      </c>
      <c r="W116" s="697">
        <f t="shared" si="32"/>
        <v>6.1367927232876669</v>
      </c>
      <c r="X116" s="698">
        <f>SUM(F116:W116)</f>
        <v>532.73052370410949</v>
      </c>
      <c r="Y116" s="699">
        <f>IFERROR(X116/C116,0)</f>
        <v>0.75261432485322877</v>
      </c>
      <c r="Z116" s="700">
        <f>C116-X116</f>
        <v>175.10947629589054</v>
      </c>
    </row>
    <row r="117" spans="1:26" x14ac:dyDescent="0.2">
      <c r="A117" s="689" t="s">
        <v>134</v>
      </c>
      <c r="B117" s="690" t="s">
        <v>654</v>
      </c>
      <c r="C117" s="697">
        <f t="shared" si="31"/>
        <v>0</v>
      </c>
      <c r="D117" s="718">
        <f t="shared" ref="D117:D128" si="33">D95+D72+D50+D10+D29</f>
        <v>0</v>
      </c>
      <c r="E117" s="719"/>
      <c r="F117" s="697">
        <f t="shared" ref="F117:R128" si="34">F10+F29+F50+F72+F95</f>
        <v>0</v>
      </c>
      <c r="G117" s="697">
        <f t="shared" si="34"/>
        <v>0</v>
      </c>
      <c r="H117" s="697">
        <f t="shared" si="34"/>
        <v>0</v>
      </c>
      <c r="I117" s="697">
        <f t="shared" si="34"/>
        <v>0</v>
      </c>
      <c r="J117" s="697">
        <f t="shared" si="34"/>
        <v>0</v>
      </c>
      <c r="K117" s="697">
        <f t="shared" si="34"/>
        <v>0</v>
      </c>
      <c r="L117" s="697">
        <f t="shared" si="34"/>
        <v>0</v>
      </c>
      <c r="M117" s="697">
        <f t="shared" si="34"/>
        <v>0</v>
      </c>
      <c r="N117" s="697">
        <f t="shared" si="34"/>
        <v>0</v>
      </c>
      <c r="O117" s="697">
        <f t="shared" si="34"/>
        <v>0</v>
      </c>
      <c r="P117" s="697">
        <f t="shared" si="34"/>
        <v>0</v>
      </c>
      <c r="Q117" s="697">
        <f t="shared" si="34"/>
        <v>0</v>
      </c>
      <c r="R117" s="697">
        <f t="shared" si="34"/>
        <v>0</v>
      </c>
      <c r="S117" s="697">
        <f t="shared" si="32"/>
        <v>0</v>
      </c>
      <c r="T117" s="697">
        <f t="shared" si="32"/>
        <v>0</v>
      </c>
      <c r="U117" s="697">
        <f t="shared" si="32"/>
        <v>0</v>
      </c>
      <c r="V117" s="697">
        <f t="shared" si="32"/>
        <v>0</v>
      </c>
      <c r="W117" s="697">
        <f t="shared" si="32"/>
        <v>0</v>
      </c>
      <c r="X117" s="698">
        <f t="shared" ref="X117:X128" si="35">SUM(F117:W117)</f>
        <v>0</v>
      </c>
      <c r="Y117" s="699">
        <f>IFERROR(X117/C117,0)</f>
        <v>0</v>
      </c>
      <c r="Z117" s="700">
        <f>C117-X117</f>
        <v>0</v>
      </c>
    </row>
    <row r="118" spans="1:26" x14ac:dyDescent="0.2">
      <c r="A118" s="689" t="s">
        <v>134</v>
      </c>
      <c r="B118" s="690" t="s">
        <v>643</v>
      </c>
      <c r="C118" s="697">
        <f t="shared" si="31"/>
        <v>0</v>
      </c>
      <c r="D118" s="718">
        <f t="shared" si="33"/>
        <v>22.321976810958905</v>
      </c>
      <c r="E118" s="719"/>
      <c r="F118" s="697">
        <f t="shared" si="34"/>
        <v>0</v>
      </c>
      <c r="G118" s="697">
        <f t="shared" si="34"/>
        <v>0</v>
      </c>
      <c r="H118" s="697">
        <f t="shared" si="34"/>
        <v>0</v>
      </c>
      <c r="I118" s="697">
        <f t="shared" si="34"/>
        <v>0</v>
      </c>
      <c r="J118" s="697">
        <f t="shared" si="34"/>
        <v>0</v>
      </c>
      <c r="K118" s="697">
        <f t="shared" si="34"/>
        <v>0</v>
      </c>
      <c r="L118" s="697">
        <f t="shared" si="34"/>
        <v>0</v>
      </c>
      <c r="M118" s="697">
        <f t="shared" si="34"/>
        <v>0</v>
      </c>
      <c r="N118" s="697">
        <f t="shared" si="34"/>
        <v>0</v>
      </c>
      <c r="O118" s="697">
        <f t="shared" si="34"/>
        <v>0</v>
      </c>
      <c r="P118" s="697">
        <f t="shared" si="34"/>
        <v>0</v>
      </c>
      <c r="Q118" s="697">
        <f t="shared" si="34"/>
        <v>0</v>
      </c>
      <c r="R118" s="697">
        <f t="shared" si="34"/>
        <v>0</v>
      </c>
      <c r="S118" s="697">
        <f t="shared" si="32"/>
        <v>0</v>
      </c>
      <c r="T118" s="697">
        <f t="shared" si="32"/>
        <v>0</v>
      </c>
      <c r="U118" s="697">
        <f t="shared" si="32"/>
        <v>0</v>
      </c>
      <c r="V118" s="697">
        <f t="shared" si="32"/>
        <v>0</v>
      </c>
      <c r="W118" s="697">
        <f t="shared" si="32"/>
        <v>0</v>
      </c>
      <c r="X118" s="698">
        <f t="shared" si="35"/>
        <v>0</v>
      </c>
      <c r="Y118" s="699">
        <f t="shared" ref="Y118:Y129" si="36">IFERROR(X118/C118,0)</f>
        <v>0</v>
      </c>
      <c r="Z118" s="700">
        <f t="shared" ref="Z118:Z128" si="37">C118-X118</f>
        <v>0</v>
      </c>
    </row>
    <row r="119" spans="1:26" x14ac:dyDescent="0.2">
      <c r="A119" s="689" t="s">
        <v>134</v>
      </c>
      <c r="B119" s="690" t="s">
        <v>644</v>
      </c>
      <c r="C119" s="697">
        <f t="shared" si="31"/>
        <v>0</v>
      </c>
      <c r="D119" s="719">
        <f t="shared" si="33"/>
        <v>22.321976810958905</v>
      </c>
      <c r="E119" s="719"/>
      <c r="F119" s="697">
        <f t="shared" si="34"/>
        <v>0</v>
      </c>
      <c r="G119" s="697">
        <f t="shared" si="34"/>
        <v>0</v>
      </c>
      <c r="H119" s="697">
        <f t="shared" si="34"/>
        <v>0</v>
      </c>
      <c r="I119" s="697">
        <f t="shared" si="34"/>
        <v>0</v>
      </c>
      <c r="J119" s="697">
        <f t="shared" si="34"/>
        <v>0</v>
      </c>
      <c r="K119" s="697">
        <f t="shared" si="34"/>
        <v>0</v>
      </c>
      <c r="L119" s="697">
        <f t="shared" si="34"/>
        <v>0</v>
      </c>
      <c r="M119" s="697">
        <f t="shared" si="34"/>
        <v>0</v>
      </c>
      <c r="N119" s="697">
        <f t="shared" si="34"/>
        <v>0</v>
      </c>
      <c r="O119" s="697">
        <f t="shared" si="34"/>
        <v>0</v>
      </c>
      <c r="P119" s="697">
        <f t="shared" si="34"/>
        <v>0</v>
      </c>
      <c r="Q119" s="697">
        <f t="shared" si="34"/>
        <v>0</v>
      </c>
      <c r="R119" s="697">
        <f t="shared" si="34"/>
        <v>0</v>
      </c>
      <c r="S119" s="697">
        <f t="shared" si="32"/>
        <v>0</v>
      </c>
      <c r="T119" s="697">
        <f t="shared" si="32"/>
        <v>0</v>
      </c>
      <c r="U119" s="697">
        <f t="shared" si="32"/>
        <v>0</v>
      </c>
      <c r="V119" s="697">
        <f t="shared" si="32"/>
        <v>0</v>
      </c>
      <c r="W119" s="697">
        <f t="shared" si="32"/>
        <v>0</v>
      </c>
      <c r="X119" s="698">
        <f t="shared" si="35"/>
        <v>0</v>
      </c>
      <c r="Y119" s="699">
        <f t="shared" si="36"/>
        <v>0</v>
      </c>
      <c r="Z119" s="700">
        <f t="shared" si="37"/>
        <v>0</v>
      </c>
    </row>
    <row r="120" spans="1:26" x14ac:dyDescent="0.2">
      <c r="A120" s="689" t="s">
        <v>134</v>
      </c>
      <c r="B120" s="690" t="s">
        <v>645</v>
      </c>
      <c r="C120" s="697">
        <f t="shared" si="31"/>
        <v>0</v>
      </c>
      <c r="D120" s="719">
        <f t="shared" si="33"/>
        <v>22.321976810958905</v>
      </c>
      <c r="E120" s="718"/>
      <c r="F120" s="697">
        <f t="shared" si="34"/>
        <v>0</v>
      </c>
      <c r="G120" s="697">
        <f t="shared" si="34"/>
        <v>0</v>
      </c>
      <c r="H120" s="697">
        <f t="shared" si="34"/>
        <v>0</v>
      </c>
      <c r="I120" s="697">
        <f t="shared" si="34"/>
        <v>0</v>
      </c>
      <c r="J120" s="697">
        <f t="shared" si="34"/>
        <v>0</v>
      </c>
      <c r="K120" s="697">
        <f t="shared" si="34"/>
        <v>0</v>
      </c>
      <c r="L120" s="697">
        <f t="shared" si="34"/>
        <v>0</v>
      </c>
      <c r="M120" s="697">
        <f t="shared" si="34"/>
        <v>0</v>
      </c>
      <c r="N120" s="697">
        <f t="shared" si="34"/>
        <v>0</v>
      </c>
      <c r="O120" s="697">
        <f t="shared" si="34"/>
        <v>0</v>
      </c>
      <c r="P120" s="697">
        <f t="shared" si="34"/>
        <v>0</v>
      </c>
      <c r="Q120" s="697">
        <f t="shared" si="34"/>
        <v>0</v>
      </c>
      <c r="R120" s="697">
        <f t="shared" si="34"/>
        <v>0</v>
      </c>
      <c r="S120" s="697">
        <f t="shared" si="32"/>
        <v>0</v>
      </c>
      <c r="T120" s="697">
        <f t="shared" si="32"/>
        <v>0</v>
      </c>
      <c r="U120" s="697">
        <f t="shared" si="32"/>
        <v>0</v>
      </c>
      <c r="V120" s="697">
        <f t="shared" si="32"/>
        <v>0</v>
      </c>
      <c r="W120" s="697">
        <f t="shared" si="32"/>
        <v>0</v>
      </c>
      <c r="X120" s="698">
        <f t="shared" si="35"/>
        <v>0</v>
      </c>
      <c r="Y120" s="699">
        <f t="shared" si="36"/>
        <v>0</v>
      </c>
      <c r="Z120" s="700">
        <f t="shared" si="37"/>
        <v>0</v>
      </c>
    </row>
    <row r="121" spans="1:26" x14ac:dyDescent="0.2">
      <c r="A121" s="689" t="s">
        <v>134</v>
      </c>
      <c r="B121" s="690" t="s">
        <v>646</v>
      </c>
      <c r="C121" s="697">
        <f t="shared" si="31"/>
        <v>0</v>
      </c>
      <c r="D121" s="719">
        <f t="shared" si="33"/>
        <v>22.321976810958905</v>
      </c>
      <c r="E121" s="718"/>
      <c r="F121" s="697">
        <f t="shared" si="34"/>
        <v>0</v>
      </c>
      <c r="G121" s="697">
        <f t="shared" si="34"/>
        <v>0</v>
      </c>
      <c r="H121" s="697">
        <f t="shared" si="34"/>
        <v>0</v>
      </c>
      <c r="I121" s="697">
        <f t="shared" si="34"/>
        <v>0</v>
      </c>
      <c r="J121" s="697">
        <f t="shared" si="34"/>
        <v>0</v>
      </c>
      <c r="K121" s="697">
        <f t="shared" si="34"/>
        <v>0</v>
      </c>
      <c r="L121" s="697">
        <f t="shared" si="34"/>
        <v>0</v>
      </c>
      <c r="M121" s="697">
        <f t="shared" si="34"/>
        <v>0</v>
      </c>
      <c r="N121" s="697">
        <f t="shared" si="34"/>
        <v>0</v>
      </c>
      <c r="O121" s="697">
        <f t="shared" si="34"/>
        <v>0</v>
      </c>
      <c r="P121" s="697">
        <f t="shared" si="34"/>
        <v>0</v>
      </c>
      <c r="Q121" s="697">
        <f t="shared" si="34"/>
        <v>0</v>
      </c>
      <c r="R121" s="697">
        <f t="shared" si="34"/>
        <v>0</v>
      </c>
      <c r="S121" s="697">
        <f t="shared" si="32"/>
        <v>0</v>
      </c>
      <c r="T121" s="697">
        <f t="shared" si="32"/>
        <v>0</v>
      </c>
      <c r="U121" s="697">
        <f t="shared" si="32"/>
        <v>0</v>
      </c>
      <c r="V121" s="697">
        <f t="shared" si="32"/>
        <v>0</v>
      </c>
      <c r="W121" s="697">
        <f t="shared" si="32"/>
        <v>0</v>
      </c>
      <c r="X121" s="698">
        <f t="shared" si="35"/>
        <v>0</v>
      </c>
      <c r="Y121" s="699">
        <f t="shared" si="36"/>
        <v>0</v>
      </c>
      <c r="Z121" s="700">
        <f t="shared" si="37"/>
        <v>0</v>
      </c>
    </row>
    <row r="122" spans="1:26" x14ac:dyDescent="0.2">
      <c r="A122" s="689" t="s">
        <v>134</v>
      </c>
      <c r="B122" s="690" t="s">
        <v>647</v>
      </c>
      <c r="C122" s="697">
        <f t="shared" si="31"/>
        <v>4.54</v>
      </c>
      <c r="D122" s="719">
        <f t="shared" si="33"/>
        <v>22.441832810958903</v>
      </c>
      <c r="E122" s="718"/>
      <c r="F122" s="697">
        <f t="shared" si="34"/>
        <v>0</v>
      </c>
      <c r="G122" s="697">
        <f t="shared" si="34"/>
        <v>0</v>
      </c>
      <c r="H122" s="697">
        <f t="shared" si="34"/>
        <v>0</v>
      </c>
      <c r="I122" s="697">
        <f t="shared" si="34"/>
        <v>0</v>
      </c>
      <c r="J122" s="697">
        <f t="shared" si="34"/>
        <v>0</v>
      </c>
      <c r="K122" s="697">
        <f t="shared" si="34"/>
        <v>0</v>
      </c>
      <c r="L122" s="697">
        <f t="shared" si="34"/>
        <v>0.119856</v>
      </c>
      <c r="M122" s="697">
        <f t="shared" si="34"/>
        <v>0.23971200000000001</v>
      </c>
      <c r="N122" s="697">
        <f t="shared" si="34"/>
        <v>0.23971200000000001</v>
      </c>
      <c r="O122" s="697">
        <f t="shared" si="34"/>
        <v>0.23971200000000001</v>
      </c>
      <c r="P122" s="697">
        <f t="shared" si="34"/>
        <v>0.23971200000000001</v>
      </c>
      <c r="Q122" s="697">
        <f t="shared" si="34"/>
        <v>0.23971200000000001</v>
      </c>
      <c r="R122" s="697">
        <f t="shared" si="34"/>
        <v>0.23971200000000001</v>
      </c>
      <c r="S122" s="697">
        <f t="shared" si="32"/>
        <v>0.23971200000000001</v>
      </c>
      <c r="T122" s="697">
        <f t="shared" si="32"/>
        <v>0.23971200000000001</v>
      </c>
      <c r="U122" s="697">
        <f t="shared" si="32"/>
        <v>0.23971200000000001</v>
      </c>
      <c r="V122" s="697">
        <f t="shared" si="32"/>
        <v>0.23971200000000001</v>
      </c>
      <c r="W122" s="697">
        <f t="shared" si="32"/>
        <v>0.23971200000000001</v>
      </c>
      <c r="X122" s="698">
        <f t="shared" si="35"/>
        <v>2.7566879999999996</v>
      </c>
      <c r="Y122" s="699">
        <f t="shared" si="36"/>
        <v>0.60719999999999985</v>
      </c>
      <c r="Z122" s="700">
        <f t="shared" si="37"/>
        <v>1.7833120000000005</v>
      </c>
    </row>
    <row r="123" spans="1:26" x14ac:dyDescent="0.2">
      <c r="A123" s="689" t="s">
        <v>134</v>
      </c>
      <c r="B123" s="690" t="s">
        <v>648</v>
      </c>
      <c r="C123" s="697">
        <f t="shared" si="31"/>
        <v>0.60000000000000009</v>
      </c>
      <c r="D123" s="719">
        <f t="shared" si="33"/>
        <v>22.516832810958903</v>
      </c>
      <c r="E123" s="718"/>
      <c r="F123" s="697">
        <f t="shared" si="34"/>
        <v>0</v>
      </c>
      <c r="G123" s="697">
        <f t="shared" si="34"/>
        <v>0</v>
      </c>
      <c r="H123" s="697">
        <f t="shared" si="34"/>
        <v>0</v>
      </c>
      <c r="I123" s="697">
        <f t="shared" si="34"/>
        <v>0</v>
      </c>
      <c r="J123" s="697">
        <f t="shared" si="34"/>
        <v>0</v>
      </c>
      <c r="K123" s="697">
        <f t="shared" si="34"/>
        <v>0</v>
      </c>
      <c r="L123" s="697">
        <f t="shared" si="34"/>
        <v>0</v>
      </c>
      <c r="M123" s="697">
        <f t="shared" si="34"/>
        <v>7.4999999999999997E-2</v>
      </c>
      <c r="N123" s="697">
        <f t="shared" si="34"/>
        <v>0.15</v>
      </c>
      <c r="O123" s="697">
        <f t="shared" si="34"/>
        <v>0.15</v>
      </c>
      <c r="P123" s="697">
        <f t="shared" si="34"/>
        <v>0.13000000000000003</v>
      </c>
      <c r="Q123" s="697">
        <f t="shared" si="34"/>
        <v>0.03</v>
      </c>
      <c r="R123" s="697">
        <f t="shared" si="34"/>
        <v>0.03</v>
      </c>
      <c r="S123" s="697">
        <f t="shared" si="32"/>
        <v>1.5000000000000013E-2</v>
      </c>
      <c r="T123" s="697">
        <f t="shared" si="32"/>
        <v>0</v>
      </c>
      <c r="U123" s="697">
        <f t="shared" si="32"/>
        <v>0</v>
      </c>
      <c r="V123" s="697">
        <f t="shared" si="32"/>
        <v>0</v>
      </c>
      <c r="W123" s="697">
        <f t="shared" si="32"/>
        <v>0</v>
      </c>
      <c r="X123" s="698">
        <f t="shared" si="35"/>
        <v>0.58000000000000007</v>
      </c>
      <c r="Y123" s="699">
        <f t="shared" si="36"/>
        <v>0.96666666666666667</v>
      </c>
      <c r="Z123" s="700">
        <f t="shared" si="37"/>
        <v>2.0000000000000018E-2</v>
      </c>
    </row>
    <row r="124" spans="1:26" x14ac:dyDescent="0.2">
      <c r="A124" s="689" t="s">
        <v>134</v>
      </c>
      <c r="B124" s="690" t="s">
        <v>649</v>
      </c>
      <c r="C124" s="697">
        <f t="shared" si="31"/>
        <v>0.02</v>
      </c>
      <c r="D124" s="719">
        <f t="shared" si="33"/>
        <v>22.519832810958903</v>
      </c>
      <c r="E124" s="718"/>
      <c r="F124" s="697">
        <f t="shared" si="34"/>
        <v>0</v>
      </c>
      <c r="G124" s="697">
        <f t="shared" si="34"/>
        <v>0</v>
      </c>
      <c r="H124" s="697">
        <f t="shared" si="34"/>
        <v>0</v>
      </c>
      <c r="I124" s="697">
        <f t="shared" si="34"/>
        <v>0</v>
      </c>
      <c r="J124" s="697">
        <f t="shared" si="34"/>
        <v>0</v>
      </c>
      <c r="K124" s="697">
        <f t="shared" si="34"/>
        <v>0</v>
      </c>
      <c r="L124" s="697">
        <f t="shared" si="34"/>
        <v>0</v>
      </c>
      <c r="M124" s="697">
        <f t="shared" si="34"/>
        <v>0</v>
      </c>
      <c r="N124" s="697">
        <f t="shared" si="34"/>
        <v>3.0000000000000001E-3</v>
      </c>
      <c r="O124" s="697">
        <f t="shared" si="34"/>
        <v>6.0000000000000001E-3</v>
      </c>
      <c r="P124" s="697">
        <f t="shared" si="34"/>
        <v>6.0000000000000001E-3</v>
      </c>
      <c r="Q124" s="697">
        <f t="shared" si="34"/>
        <v>4.9999999999999992E-3</v>
      </c>
      <c r="R124" s="697">
        <f t="shared" si="34"/>
        <v>0</v>
      </c>
      <c r="S124" s="697">
        <f t="shared" si="32"/>
        <v>0</v>
      </c>
      <c r="T124" s="697">
        <f t="shared" si="32"/>
        <v>0</v>
      </c>
      <c r="U124" s="697">
        <f t="shared" si="32"/>
        <v>0</v>
      </c>
      <c r="V124" s="697">
        <f t="shared" si="32"/>
        <v>0</v>
      </c>
      <c r="W124" s="697">
        <f t="shared" si="32"/>
        <v>0</v>
      </c>
      <c r="X124" s="698">
        <f t="shared" si="35"/>
        <v>0.02</v>
      </c>
      <c r="Y124" s="699">
        <f t="shared" si="36"/>
        <v>1</v>
      </c>
      <c r="Z124" s="700">
        <f t="shared" si="37"/>
        <v>0</v>
      </c>
    </row>
    <row r="125" spans="1:26" x14ac:dyDescent="0.2">
      <c r="A125" s="689" t="s">
        <v>134</v>
      </c>
      <c r="B125" s="690" t="s">
        <v>650</v>
      </c>
      <c r="C125" s="697">
        <f t="shared" si="31"/>
        <v>0.04</v>
      </c>
      <c r="D125" s="719">
        <f t="shared" si="33"/>
        <v>22.520888810958901</v>
      </c>
      <c r="E125" s="718"/>
      <c r="F125" s="697">
        <f t="shared" si="34"/>
        <v>0</v>
      </c>
      <c r="G125" s="697">
        <f t="shared" si="34"/>
        <v>0</v>
      </c>
      <c r="H125" s="697">
        <f t="shared" si="34"/>
        <v>0</v>
      </c>
      <c r="I125" s="697">
        <f t="shared" si="34"/>
        <v>0</v>
      </c>
      <c r="J125" s="697">
        <f t="shared" si="34"/>
        <v>0</v>
      </c>
      <c r="K125" s="697">
        <f t="shared" si="34"/>
        <v>0</v>
      </c>
      <c r="L125" s="697">
        <f t="shared" si="34"/>
        <v>0</v>
      </c>
      <c r="M125" s="697">
        <f t="shared" si="34"/>
        <v>0</v>
      </c>
      <c r="N125" s="697">
        <f t="shared" si="34"/>
        <v>0</v>
      </c>
      <c r="O125" s="697">
        <f t="shared" si="34"/>
        <v>1.0560000000000001E-3</v>
      </c>
      <c r="P125" s="697">
        <f t="shared" si="34"/>
        <v>2.1120000000000002E-3</v>
      </c>
      <c r="Q125" s="697">
        <f t="shared" si="34"/>
        <v>2.1120000000000002E-3</v>
      </c>
      <c r="R125" s="697">
        <f t="shared" si="34"/>
        <v>2.1120000000000002E-3</v>
      </c>
      <c r="S125" s="697">
        <f t="shared" si="32"/>
        <v>2.1120000000000002E-3</v>
      </c>
      <c r="T125" s="697">
        <f t="shared" si="32"/>
        <v>2.1120000000000002E-3</v>
      </c>
      <c r="U125" s="697">
        <f t="shared" si="32"/>
        <v>2.1120000000000002E-3</v>
      </c>
      <c r="V125" s="697">
        <f t="shared" si="32"/>
        <v>2.1120000000000002E-3</v>
      </c>
      <c r="W125" s="697">
        <f t="shared" si="32"/>
        <v>2.1120000000000002E-3</v>
      </c>
      <c r="X125" s="698">
        <f t="shared" si="35"/>
        <v>1.7951999999999999E-2</v>
      </c>
      <c r="Y125" s="699">
        <f t="shared" si="36"/>
        <v>0.44879999999999998</v>
      </c>
      <c r="Z125" s="700">
        <f t="shared" si="37"/>
        <v>2.2048000000000002E-2</v>
      </c>
    </row>
    <row r="126" spans="1:26" x14ac:dyDescent="0.2">
      <c r="A126" s="689" t="s">
        <v>134</v>
      </c>
      <c r="B126" s="690" t="s">
        <v>651</v>
      </c>
      <c r="C126" s="697">
        <f t="shared" si="31"/>
        <v>0.16999999999999998</v>
      </c>
      <c r="D126" s="719">
        <f t="shared" si="33"/>
        <v>22.525954310958902</v>
      </c>
      <c r="E126" s="718"/>
      <c r="F126" s="697">
        <f t="shared" si="34"/>
        <v>0</v>
      </c>
      <c r="G126" s="697">
        <f t="shared" si="34"/>
        <v>0</v>
      </c>
      <c r="H126" s="697">
        <f t="shared" si="34"/>
        <v>0</v>
      </c>
      <c r="I126" s="697">
        <f t="shared" si="34"/>
        <v>0</v>
      </c>
      <c r="J126" s="697">
        <f t="shared" si="34"/>
        <v>0</v>
      </c>
      <c r="K126" s="697">
        <f t="shared" si="34"/>
        <v>0</v>
      </c>
      <c r="L126" s="697">
        <f t="shared" si="34"/>
        <v>0</v>
      </c>
      <c r="M126" s="697">
        <f t="shared" si="34"/>
        <v>0</v>
      </c>
      <c r="N126" s="697">
        <f t="shared" si="34"/>
        <v>0</v>
      </c>
      <c r="O126" s="697">
        <f t="shared" si="34"/>
        <v>0</v>
      </c>
      <c r="P126" s="697">
        <f t="shared" si="34"/>
        <v>5.0654999999999997E-3</v>
      </c>
      <c r="Q126" s="697">
        <f t="shared" si="34"/>
        <v>1.0130999999999999E-2</v>
      </c>
      <c r="R126" s="697">
        <f t="shared" si="34"/>
        <v>1.0130999999999999E-2</v>
      </c>
      <c r="S126" s="697">
        <f t="shared" si="32"/>
        <v>1.0130999999999999E-2</v>
      </c>
      <c r="T126" s="697">
        <f t="shared" si="32"/>
        <v>1.0130999999999999E-2</v>
      </c>
      <c r="U126" s="697">
        <f t="shared" si="32"/>
        <v>1.0130999999999999E-2</v>
      </c>
      <c r="V126" s="697">
        <f t="shared" si="32"/>
        <v>1.0130999999999999E-2</v>
      </c>
      <c r="W126" s="697">
        <f t="shared" si="32"/>
        <v>1.0130999999999999E-2</v>
      </c>
      <c r="X126" s="698">
        <f t="shared" si="35"/>
        <v>7.5982499999999994E-2</v>
      </c>
      <c r="Y126" s="699">
        <f t="shared" si="36"/>
        <v>0.4469558823529412</v>
      </c>
      <c r="Z126" s="700">
        <f t="shared" si="37"/>
        <v>9.401749999999999E-2</v>
      </c>
    </row>
    <row r="127" spans="1:26" x14ac:dyDescent="0.2">
      <c r="A127" s="689" t="s">
        <v>134</v>
      </c>
      <c r="B127" s="690" t="s">
        <v>652</v>
      </c>
      <c r="C127" s="697">
        <f t="shared" si="31"/>
        <v>0.02</v>
      </c>
      <c r="D127" s="719">
        <f t="shared" si="33"/>
        <v>22.526587310958902</v>
      </c>
      <c r="E127" s="718"/>
      <c r="F127" s="697">
        <f t="shared" si="34"/>
        <v>0</v>
      </c>
      <c r="G127" s="697">
        <f t="shared" si="34"/>
        <v>0</v>
      </c>
      <c r="H127" s="697">
        <f t="shared" si="34"/>
        <v>0</v>
      </c>
      <c r="I127" s="697">
        <f t="shared" si="34"/>
        <v>0</v>
      </c>
      <c r="J127" s="697">
        <f t="shared" si="34"/>
        <v>0</v>
      </c>
      <c r="K127" s="697">
        <f t="shared" si="34"/>
        <v>0</v>
      </c>
      <c r="L127" s="697">
        <f t="shared" si="34"/>
        <v>0</v>
      </c>
      <c r="M127" s="697">
        <f t="shared" si="34"/>
        <v>0</v>
      </c>
      <c r="N127" s="697">
        <f t="shared" si="34"/>
        <v>0</v>
      </c>
      <c r="O127" s="697">
        <f t="shared" si="34"/>
        <v>0</v>
      </c>
      <c r="P127" s="697">
        <f t="shared" si="34"/>
        <v>0</v>
      </c>
      <c r="Q127" s="697">
        <f t="shared" si="34"/>
        <v>6.3299999999999999E-4</v>
      </c>
      <c r="R127" s="697">
        <f t="shared" si="34"/>
        <v>1.266E-3</v>
      </c>
      <c r="S127" s="697">
        <f t="shared" si="32"/>
        <v>1.266E-3</v>
      </c>
      <c r="T127" s="697">
        <f t="shared" si="32"/>
        <v>1.266E-3</v>
      </c>
      <c r="U127" s="697">
        <f t="shared" si="32"/>
        <v>1.266E-3</v>
      </c>
      <c r="V127" s="697">
        <f t="shared" si="32"/>
        <v>1.266E-3</v>
      </c>
      <c r="W127" s="697">
        <f t="shared" si="32"/>
        <v>1.266E-3</v>
      </c>
      <c r="X127" s="698">
        <f t="shared" si="35"/>
        <v>8.2290000000000002E-3</v>
      </c>
      <c r="Y127" s="699">
        <f t="shared" si="36"/>
        <v>0.41144999999999998</v>
      </c>
      <c r="Z127" s="700">
        <f t="shared" si="37"/>
        <v>1.1771E-2</v>
      </c>
    </row>
    <row r="128" spans="1:26" x14ac:dyDescent="0.2">
      <c r="A128" s="689" t="s">
        <v>134</v>
      </c>
      <c r="B128" s="690" t="s">
        <v>656</v>
      </c>
      <c r="C128" s="697">
        <f t="shared" si="31"/>
        <v>0</v>
      </c>
      <c r="D128" s="719">
        <f t="shared" si="33"/>
        <v>22.526587310958902</v>
      </c>
      <c r="E128" s="718"/>
      <c r="F128" s="697">
        <f t="shared" si="34"/>
        <v>0</v>
      </c>
      <c r="G128" s="697">
        <f t="shared" si="34"/>
        <v>0</v>
      </c>
      <c r="H128" s="697">
        <f t="shared" si="34"/>
        <v>0</v>
      </c>
      <c r="I128" s="697">
        <f t="shared" si="34"/>
        <v>0</v>
      </c>
      <c r="J128" s="697">
        <f t="shared" si="34"/>
        <v>0</v>
      </c>
      <c r="K128" s="697">
        <f t="shared" si="34"/>
        <v>0</v>
      </c>
      <c r="L128" s="697">
        <f t="shared" si="34"/>
        <v>0</v>
      </c>
      <c r="M128" s="697">
        <f t="shared" si="34"/>
        <v>0</v>
      </c>
      <c r="N128" s="697">
        <f t="shared" si="34"/>
        <v>0</v>
      </c>
      <c r="O128" s="697">
        <f t="shared" si="34"/>
        <v>0</v>
      </c>
      <c r="P128" s="697">
        <f t="shared" si="34"/>
        <v>0</v>
      </c>
      <c r="Q128" s="697">
        <f t="shared" si="34"/>
        <v>0</v>
      </c>
      <c r="R128" s="697">
        <f t="shared" si="34"/>
        <v>0</v>
      </c>
      <c r="S128" s="697">
        <f t="shared" si="32"/>
        <v>0</v>
      </c>
      <c r="T128" s="697">
        <f t="shared" si="32"/>
        <v>0</v>
      </c>
      <c r="U128" s="697">
        <f t="shared" si="32"/>
        <v>0</v>
      </c>
      <c r="V128" s="697">
        <f t="shared" si="32"/>
        <v>0</v>
      </c>
      <c r="W128" s="697">
        <f t="shared" si="32"/>
        <v>0</v>
      </c>
      <c r="X128" s="698">
        <f t="shared" si="35"/>
        <v>0</v>
      </c>
      <c r="Y128" s="699">
        <f t="shared" si="36"/>
        <v>0</v>
      </c>
      <c r="Z128" s="700">
        <f t="shared" si="37"/>
        <v>0</v>
      </c>
    </row>
    <row r="129" spans="1:26" x14ac:dyDescent="0.2">
      <c r="A129" s="701"/>
      <c r="B129" s="702" t="s">
        <v>176</v>
      </c>
      <c r="C129" s="703">
        <f>SUM(C115:C128)</f>
        <v>713.2299999999999</v>
      </c>
      <c r="D129" s="703"/>
      <c r="E129" s="703"/>
      <c r="F129" s="704">
        <f>SUM(F116:F128)</f>
        <v>22.321976810958905</v>
      </c>
      <c r="G129" s="704">
        <f t="shared" ref="G129:W129" si="38">SUM(G116:G128)</f>
        <v>37.373952000000003</v>
      </c>
      <c r="H129" s="704">
        <f t="shared" si="38"/>
        <v>37.373952000000003</v>
      </c>
      <c r="I129" s="704">
        <f t="shared" si="38"/>
        <v>37.373952000000003</v>
      </c>
      <c r="J129" s="704">
        <f t="shared" si="38"/>
        <v>37.373952000000003</v>
      </c>
      <c r="K129" s="704">
        <f t="shared" si="38"/>
        <v>37.373952000000003</v>
      </c>
      <c r="L129" s="704">
        <f t="shared" si="38"/>
        <v>37.493808000000001</v>
      </c>
      <c r="M129" s="704">
        <f t="shared" si="38"/>
        <v>37.688664000000003</v>
      </c>
      <c r="N129" s="704">
        <f t="shared" si="38"/>
        <v>37.766663999999999</v>
      </c>
      <c r="O129" s="704">
        <f t="shared" si="38"/>
        <v>37.770719999999997</v>
      </c>
      <c r="P129" s="704">
        <f t="shared" si="38"/>
        <v>37.7568415</v>
      </c>
      <c r="Q129" s="704">
        <f t="shared" si="38"/>
        <v>37.661540000000002</v>
      </c>
      <c r="R129" s="704">
        <f t="shared" si="38"/>
        <v>37.657173</v>
      </c>
      <c r="S129" s="704">
        <f t="shared" si="38"/>
        <v>37.642173</v>
      </c>
      <c r="T129" s="704">
        <f t="shared" si="38"/>
        <v>6.3900137232876677</v>
      </c>
      <c r="U129" s="704">
        <f t="shared" si="38"/>
        <v>6.3900137232876677</v>
      </c>
      <c r="V129" s="704">
        <f t="shared" si="38"/>
        <v>6.3900137232876677</v>
      </c>
      <c r="W129" s="704">
        <f t="shared" si="38"/>
        <v>6.3900137232876677</v>
      </c>
      <c r="X129" s="703">
        <f t="shared" ref="X129" si="39">SUM(X116:X128)</f>
        <v>536.18937520410964</v>
      </c>
      <c r="Y129" s="705">
        <f t="shared" si="36"/>
        <v>0.7517762505841169</v>
      </c>
      <c r="Z129" s="703">
        <f>SUM(Z116:Z128)</f>
        <v>177.04062479589058</v>
      </c>
    </row>
  </sheetData>
  <mergeCells count="20">
    <mergeCell ref="A2:M2"/>
    <mergeCell ref="A3:M3"/>
    <mergeCell ref="A4:M4"/>
    <mergeCell ref="B6:B7"/>
    <mergeCell ref="C6:C7"/>
    <mergeCell ref="D6:D7"/>
    <mergeCell ref="E6:E7"/>
    <mergeCell ref="C25:C26"/>
    <mergeCell ref="C46:C47"/>
    <mergeCell ref="D46:D47"/>
    <mergeCell ref="E46:E47"/>
    <mergeCell ref="C68:C69"/>
    <mergeCell ref="D68:D69"/>
    <mergeCell ref="E68:E69"/>
    <mergeCell ref="C91:C92"/>
    <mergeCell ref="D91:D92"/>
    <mergeCell ref="E91:E92"/>
    <mergeCell ref="C113:C114"/>
    <mergeCell ref="D113:D114"/>
    <mergeCell ref="E113:E114"/>
  </mergeCells>
  <pageMargins left="1.02" right="0.25" top="1" bottom="1" header="0.25" footer="0.25"/>
  <pageSetup paperSize="9" scale="46" fitToWidth="2" fitToHeight="2" orientation="landscape" r:id="rId1"/>
  <headerFooter alignWithMargins="0"/>
  <rowBreaks count="1" manualBreakCount="1">
    <brk id="64"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C2D6-9B19-46DA-968C-29AE75CB1BCB}">
  <dimension ref="A1:L59"/>
  <sheetViews>
    <sheetView showGridLines="0" topLeftCell="A34" workbookViewId="0">
      <selection activeCell="C37" sqref="C37"/>
    </sheetView>
  </sheetViews>
  <sheetFormatPr defaultRowHeight="12.75" x14ac:dyDescent="0.2"/>
  <cols>
    <col min="1" max="1" width="10.140625" style="654" bestFit="1" customWidth="1"/>
    <col min="2" max="6" width="9.140625" style="654"/>
    <col min="7" max="7" width="31.42578125" style="654" bestFit="1" customWidth="1"/>
    <col min="8" max="8" width="12.7109375" style="654" bestFit="1" customWidth="1"/>
    <col min="9" max="9" width="12.42578125" style="654" bestFit="1" customWidth="1"/>
    <col min="10" max="11" width="12.7109375" style="654" bestFit="1" customWidth="1"/>
    <col min="12" max="12" width="12" style="654" bestFit="1" customWidth="1"/>
    <col min="13" max="16384" width="9.140625" style="654"/>
  </cols>
  <sheetData>
    <row r="1" spans="1:5" ht="57" x14ac:dyDescent="0.2">
      <c r="A1" s="416" t="s">
        <v>724</v>
      </c>
      <c r="B1" s="416" t="s">
        <v>725</v>
      </c>
      <c r="C1" s="416" t="s">
        <v>726</v>
      </c>
      <c r="D1" s="416" t="s">
        <v>727</v>
      </c>
      <c r="E1" s="416" t="s">
        <v>728</v>
      </c>
    </row>
    <row r="2" spans="1:5" ht="15" x14ac:dyDescent="0.25">
      <c r="A2" s="669">
        <v>44652</v>
      </c>
      <c r="B2" s="236">
        <f>A3-A2</f>
        <v>14</v>
      </c>
      <c r="C2" s="670">
        <v>7.0000000000000007E-2</v>
      </c>
      <c r="D2" s="966">
        <f>SUMPRODUCT(B2:B14, C2:C14)/SUM(B2:B14)</f>
        <v>7.7987671232876712E-2</v>
      </c>
      <c r="E2" s="969">
        <f>D2+1.5%</f>
        <v>9.2987671232876712E-2</v>
      </c>
    </row>
    <row r="3" spans="1:5" ht="15" x14ac:dyDescent="0.25">
      <c r="A3" s="669">
        <v>44666</v>
      </c>
      <c r="B3" s="236">
        <f t="shared" ref="B3:B13" si="0">A4-A3</f>
        <v>30</v>
      </c>
      <c r="C3" s="670">
        <v>7.0999999999999994E-2</v>
      </c>
      <c r="D3" s="967"/>
      <c r="E3" s="970"/>
    </row>
    <row r="4" spans="1:5" ht="15" x14ac:dyDescent="0.25">
      <c r="A4" s="669">
        <v>44696</v>
      </c>
      <c r="B4" s="236">
        <f t="shared" si="0"/>
        <v>31</v>
      </c>
      <c r="C4" s="670">
        <v>7.1999999999999995E-2</v>
      </c>
      <c r="D4" s="967"/>
      <c r="E4" s="970"/>
    </row>
    <row r="5" spans="1:5" ht="15" x14ac:dyDescent="0.25">
      <c r="A5" s="669">
        <v>44727</v>
      </c>
      <c r="B5" s="236">
        <f t="shared" si="0"/>
        <v>30</v>
      </c>
      <c r="C5" s="670">
        <v>7.3999999999999996E-2</v>
      </c>
      <c r="D5" s="967"/>
      <c r="E5" s="970"/>
    </row>
    <row r="6" spans="1:5" ht="15" x14ac:dyDescent="0.25">
      <c r="A6" s="669">
        <v>44757</v>
      </c>
      <c r="B6" s="236">
        <f t="shared" si="0"/>
        <v>31</v>
      </c>
      <c r="C6" s="670">
        <v>7.4999999999999997E-2</v>
      </c>
      <c r="D6" s="967"/>
      <c r="E6" s="970"/>
    </row>
    <row r="7" spans="1:5" ht="15" x14ac:dyDescent="0.25">
      <c r="A7" s="669">
        <v>44788</v>
      </c>
      <c r="B7" s="236">
        <f t="shared" si="0"/>
        <v>31</v>
      </c>
      <c r="C7" s="670">
        <v>7.6999999999999999E-2</v>
      </c>
      <c r="D7" s="967"/>
      <c r="E7" s="970"/>
    </row>
    <row r="8" spans="1:5" ht="15" x14ac:dyDescent="0.25">
      <c r="A8" s="669">
        <v>44819</v>
      </c>
      <c r="B8" s="236">
        <f t="shared" si="0"/>
        <v>30</v>
      </c>
      <c r="C8" s="670">
        <v>7.6999999999999999E-2</v>
      </c>
      <c r="D8" s="967"/>
      <c r="E8" s="970"/>
    </row>
    <row r="9" spans="1:5" ht="15" x14ac:dyDescent="0.25">
      <c r="A9" s="669">
        <v>44849</v>
      </c>
      <c r="B9" s="236">
        <f t="shared" si="0"/>
        <v>31</v>
      </c>
      <c r="C9" s="670">
        <v>7.9500000000000001E-2</v>
      </c>
      <c r="D9" s="967"/>
      <c r="E9" s="970"/>
    </row>
    <row r="10" spans="1:5" ht="15" x14ac:dyDescent="0.25">
      <c r="A10" s="669">
        <v>44880</v>
      </c>
      <c r="B10" s="236">
        <f t="shared" si="0"/>
        <v>30</v>
      </c>
      <c r="C10" s="670">
        <v>8.0500000000000002E-2</v>
      </c>
      <c r="D10" s="967"/>
      <c r="E10" s="970"/>
    </row>
    <row r="11" spans="1:5" ht="15" x14ac:dyDescent="0.25">
      <c r="A11" s="671">
        <v>44910</v>
      </c>
      <c r="B11" s="236">
        <f t="shared" si="0"/>
        <v>31</v>
      </c>
      <c r="C11" s="670">
        <v>8.3000000000000004E-2</v>
      </c>
      <c r="D11" s="967"/>
      <c r="E11" s="970"/>
    </row>
    <row r="12" spans="1:5" ht="15" x14ac:dyDescent="0.25">
      <c r="A12" s="671">
        <v>44941</v>
      </c>
      <c r="B12" s="236">
        <f t="shared" si="0"/>
        <v>31</v>
      </c>
      <c r="C12" s="672">
        <v>8.4000000000000005E-2</v>
      </c>
      <c r="D12" s="967"/>
      <c r="E12" s="970"/>
    </row>
    <row r="13" spans="1:5" ht="15" x14ac:dyDescent="0.25">
      <c r="A13" s="671">
        <v>44972</v>
      </c>
      <c r="B13" s="236">
        <f t="shared" si="0"/>
        <v>28</v>
      </c>
      <c r="C13" s="672">
        <v>8.5000000000000006E-2</v>
      </c>
      <c r="D13" s="967"/>
      <c r="E13" s="970"/>
    </row>
    <row r="14" spans="1:5" ht="15" x14ac:dyDescent="0.25">
      <c r="A14" s="671">
        <v>45000</v>
      </c>
      <c r="B14" s="236">
        <f>A15-A14+1</f>
        <v>17</v>
      </c>
      <c r="C14" s="672">
        <v>8.5000000000000006E-2</v>
      </c>
      <c r="D14" s="967"/>
      <c r="E14" s="970"/>
    </row>
    <row r="15" spans="1:5" ht="15" x14ac:dyDescent="0.25">
      <c r="A15" s="669">
        <v>45016</v>
      </c>
      <c r="B15" s="236"/>
      <c r="C15" s="236"/>
      <c r="D15" s="968"/>
      <c r="E15" s="971"/>
    </row>
    <row r="16" spans="1:5" ht="15" x14ac:dyDescent="0.25">
      <c r="A16" s="669">
        <v>45017</v>
      </c>
      <c r="B16" s="236">
        <f>A17-A16</f>
        <v>14</v>
      </c>
      <c r="C16" s="670">
        <v>8.5000000000000006E-2</v>
      </c>
      <c r="D16" s="966">
        <f>SUMPRODUCT(B16:B28, C16:C28)/SUM(B16:B28)</f>
        <v>8.5651639344262315E-2</v>
      </c>
      <c r="E16" s="969">
        <f>D16+0.015</f>
        <v>0.10065163934426231</v>
      </c>
    </row>
    <row r="17" spans="1:5" ht="15" x14ac:dyDescent="0.25">
      <c r="A17" s="669">
        <v>45031</v>
      </c>
      <c r="B17" s="236">
        <f t="shared" ref="B17:B27" si="1">A18-A17</f>
        <v>30</v>
      </c>
      <c r="C17" s="670">
        <v>8.5000000000000006E-2</v>
      </c>
      <c r="D17" s="967"/>
      <c r="E17" s="970"/>
    </row>
    <row r="18" spans="1:5" ht="15" x14ac:dyDescent="0.25">
      <c r="A18" s="669">
        <v>45061</v>
      </c>
      <c r="B18" s="236">
        <f t="shared" si="1"/>
        <v>31</v>
      </c>
      <c r="C18" s="670">
        <v>8.5000000000000006E-2</v>
      </c>
      <c r="D18" s="967"/>
      <c r="E18" s="970"/>
    </row>
    <row r="19" spans="1:5" ht="15" x14ac:dyDescent="0.25">
      <c r="A19" s="669">
        <v>45092</v>
      </c>
      <c r="B19" s="236">
        <f t="shared" si="1"/>
        <v>30</v>
      </c>
      <c r="C19" s="670">
        <v>8.5000000000000006E-2</v>
      </c>
      <c r="D19" s="967"/>
      <c r="E19" s="970"/>
    </row>
    <row r="20" spans="1:5" ht="15" x14ac:dyDescent="0.25">
      <c r="A20" s="669">
        <v>45122</v>
      </c>
      <c r="B20" s="236">
        <f t="shared" si="1"/>
        <v>31</v>
      </c>
      <c r="C20" s="670">
        <v>8.5500000000000007E-2</v>
      </c>
      <c r="D20" s="967"/>
      <c r="E20" s="970"/>
    </row>
    <row r="21" spans="1:5" ht="15.75" x14ac:dyDescent="0.25">
      <c r="A21" s="669">
        <v>45153</v>
      </c>
      <c r="B21" s="236">
        <f t="shared" si="1"/>
        <v>31</v>
      </c>
      <c r="C21" s="637">
        <v>8.5500000000000007E-2</v>
      </c>
      <c r="D21" s="967"/>
      <c r="E21" s="970"/>
    </row>
    <row r="22" spans="1:5" ht="15" x14ac:dyDescent="0.25">
      <c r="A22" s="669">
        <v>45184</v>
      </c>
      <c r="B22" s="236">
        <f t="shared" si="1"/>
        <v>30</v>
      </c>
      <c r="C22" s="670">
        <v>8.5500000000000007E-2</v>
      </c>
      <c r="D22" s="967"/>
      <c r="E22" s="970"/>
    </row>
    <row r="23" spans="1:5" ht="15" x14ac:dyDescent="0.25">
      <c r="A23" s="669">
        <v>45214</v>
      </c>
      <c r="B23" s="236">
        <f t="shared" si="1"/>
        <v>31</v>
      </c>
      <c r="C23" s="670">
        <v>8.5500000000000007E-2</v>
      </c>
      <c r="D23" s="967"/>
      <c r="E23" s="970"/>
    </row>
    <row r="24" spans="1:5" ht="15" x14ac:dyDescent="0.25">
      <c r="A24" s="669">
        <v>45245</v>
      </c>
      <c r="B24" s="236">
        <f t="shared" si="1"/>
        <v>30</v>
      </c>
      <c r="C24" s="670">
        <v>8.5500000000000007E-2</v>
      </c>
      <c r="D24" s="967"/>
      <c r="E24" s="970"/>
    </row>
    <row r="25" spans="1:5" ht="15" x14ac:dyDescent="0.25">
      <c r="A25" s="671">
        <v>45275</v>
      </c>
      <c r="B25" s="236">
        <f t="shared" si="1"/>
        <v>31</v>
      </c>
      <c r="C25" s="670">
        <v>8.6499999999999994E-2</v>
      </c>
      <c r="D25" s="967"/>
      <c r="E25" s="970"/>
    </row>
    <row r="26" spans="1:5" ht="15" x14ac:dyDescent="0.25">
      <c r="A26" s="671">
        <v>45306</v>
      </c>
      <c r="B26" s="236">
        <f t="shared" si="1"/>
        <v>31</v>
      </c>
      <c r="C26" s="672">
        <v>8.6499999999999994E-2</v>
      </c>
      <c r="D26" s="967"/>
      <c r="E26" s="970"/>
    </row>
    <row r="27" spans="1:5" ht="15" x14ac:dyDescent="0.25">
      <c r="A27" s="671">
        <v>45337</v>
      </c>
      <c r="B27" s="236">
        <f t="shared" si="1"/>
        <v>29</v>
      </c>
      <c r="C27" s="672">
        <v>8.6499999999999994E-2</v>
      </c>
      <c r="D27" s="967"/>
      <c r="E27" s="970"/>
    </row>
    <row r="28" spans="1:5" ht="15" x14ac:dyDescent="0.25">
      <c r="A28" s="671">
        <v>45366</v>
      </c>
      <c r="B28" s="236">
        <f>A29-A28+1</f>
        <v>17</v>
      </c>
      <c r="C28" s="672">
        <v>8.6499999999999994E-2</v>
      </c>
      <c r="D28" s="967"/>
      <c r="E28" s="970"/>
    </row>
    <row r="29" spans="1:5" ht="15" x14ac:dyDescent="0.25">
      <c r="A29" s="669">
        <v>45382</v>
      </c>
      <c r="B29" s="236"/>
      <c r="C29" s="670"/>
      <c r="D29" s="968"/>
      <c r="E29" s="971"/>
    </row>
    <row r="30" spans="1:5" ht="15" x14ac:dyDescent="0.25">
      <c r="A30" s="669">
        <v>45383</v>
      </c>
      <c r="B30" s="236">
        <v>14</v>
      </c>
      <c r="C30" s="670">
        <v>8.6499999999999994E-2</v>
      </c>
      <c r="D30" s="966">
        <f>C37</f>
        <v>8.9499999999999996E-2</v>
      </c>
      <c r="E30" s="969">
        <f>D30+0.015</f>
        <v>0.1045</v>
      </c>
    </row>
    <row r="31" spans="1:5" ht="15" x14ac:dyDescent="0.25">
      <c r="A31" s="669">
        <v>45397</v>
      </c>
      <c r="B31" s="236">
        <v>30</v>
      </c>
      <c r="C31" s="670">
        <v>8.6499999999999994E-2</v>
      </c>
      <c r="D31" s="967"/>
      <c r="E31" s="970"/>
    </row>
    <row r="32" spans="1:5" ht="15" x14ac:dyDescent="0.25">
      <c r="A32" s="669">
        <v>45427</v>
      </c>
      <c r="B32" s="236">
        <v>31</v>
      </c>
      <c r="C32" s="670">
        <v>8.6499999999999994E-2</v>
      </c>
      <c r="D32" s="967"/>
      <c r="E32" s="970"/>
    </row>
    <row r="33" spans="1:12" ht="15" x14ac:dyDescent="0.25">
      <c r="A33" s="669">
        <v>45458</v>
      </c>
      <c r="B33" s="236">
        <v>30</v>
      </c>
      <c r="C33" s="670">
        <v>8.7499999999999994E-2</v>
      </c>
      <c r="D33" s="967"/>
      <c r="E33" s="970"/>
    </row>
    <row r="34" spans="1:12" ht="15" x14ac:dyDescent="0.25">
      <c r="A34" s="669">
        <v>45488</v>
      </c>
      <c r="B34" s="236">
        <v>31</v>
      </c>
      <c r="C34" s="670">
        <v>8.8499999999999995E-2</v>
      </c>
      <c r="D34" s="967"/>
      <c r="E34" s="970"/>
    </row>
    <row r="35" spans="1:12" ht="15" x14ac:dyDescent="0.25">
      <c r="A35" s="669">
        <v>45519</v>
      </c>
      <c r="B35" s="236">
        <v>31</v>
      </c>
      <c r="C35" s="670">
        <f>C34</f>
        <v>8.8499999999999995E-2</v>
      </c>
      <c r="D35" s="967"/>
      <c r="E35" s="970"/>
    </row>
    <row r="36" spans="1:12" ht="15" x14ac:dyDescent="0.25">
      <c r="A36" s="669">
        <v>45550</v>
      </c>
      <c r="B36" s="236">
        <v>30</v>
      </c>
      <c r="C36" s="670">
        <v>8.9499999999999996E-2</v>
      </c>
      <c r="D36" s="967"/>
      <c r="E36" s="970"/>
    </row>
    <row r="37" spans="1:12" ht="15" x14ac:dyDescent="0.25">
      <c r="A37" s="669">
        <v>45580</v>
      </c>
      <c r="B37" s="236">
        <v>18</v>
      </c>
      <c r="C37" s="670">
        <f>C36</f>
        <v>8.9499999999999996E-2</v>
      </c>
      <c r="D37" s="967"/>
      <c r="E37" s="970"/>
    </row>
    <row r="38" spans="1:12" ht="15" x14ac:dyDescent="0.25">
      <c r="A38" s="669">
        <v>44866</v>
      </c>
      <c r="B38" s="236"/>
      <c r="C38" s="670">
        <f>C37</f>
        <v>8.9499999999999996E-2</v>
      </c>
      <c r="D38" s="968"/>
      <c r="E38" s="971"/>
    </row>
    <row r="41" spans="1:12" x14ac:dyDescent="0.2">
      <c r="G41" s="673" t="s">
        <v>71</v>
      </c>
      <c r="H41" s="674"/>
      <c r="I41" s="674"/>
      <c r="J41" s="674"/>
      <c r="K41" s="674"/>
      <c r="L41" s="674"/>
    </row>
    <row r="42" spans="1:12" x14ac:dyDescent="0.2">
      <c r="G42" s="675" t="s">
        <v>729</v>
      </c>
      <c r="H42" s="675" t="s">
        <v>71</v>
      </c>
      <c r="I42" s="675" t="s">
        <v>72</v>
      </c>
      <c r="J42" s="675" t="s">
        <v>73</v>
      </c>
      <c r="K42" s="675" t="s">
        <v>83</v>
      </c>
      <c r="L42" s="675" t="s">
        <v>176</v>
      </c>
    </row>
    <row r="43" spans="1:12" x14ac:dyDescent="0.2">
      <c r="G43" s="676" t="s">
        <v>730</v>
      </c>
      <c r="H43" s="677">
        <v>0</v>
      </c>
      <c r="I43" s="677">
        <f t="shared" ref="I43:K43" si="2">H46</f>
        <v>3.6149692106255316</v>
      </c>
      <c r="J43" s="677">
        <f t="shared" si="2"/>
        <v>3.4549692106255314</v>
      </c>
      <c r="K43" s="677">
        <f t="shared" si="2"/>
        <v>3.4549692106255314</v>
      </c>
      <c r="L43" s="677"/>
    </row>
    <row r="44" spans="1:12" x14ac:dyDescent="0.2">
      <c r="G44" s="676" t="s">
        <v>134</v>
      </c>
      <c r="H44" s="749">
        <f>'Revenue Gap (Surplus)'!E7</f>
        <v>3.6149692106255316</v>
      </c>
      <c r="I44" s="677">
        <v>0</v>
      </c>
      <c r="J44" s="677">
        <v>0</v>
      </c>
      <c r="K44" s="677">
        <v>0</v>
      </c>
      <c r="L44" s="677"/>
    </row>
    <row r="45" spans="1:12" x14ac:dyDescent="0.2">
      <c r="G45" s="676" t="s">
        <v>731</v>
      </c>
      <c r="H45" s="677">
        <v>0</v>
      </c>
      <c r="I45" s="677">
        <f>'Revenue Gap (Surplus)'!E8</f>
        <v>0.16</v>
      </c>
      <c r="J45" s="677">
        <v>0</v>
      </c>
      <c r="K45" s="677">
        <f>K43</f>
        <v>3.4549692106255314</v>
      </c>
      <c r="L45" s="677"/>
    </row>
    <row r="46" spans="1:12" x14ac:dyDescent="0.2">
      <c r="G46" s="676" t="s">
        <v>732</v>
      </c>
      <c r="H46" s="677">
        <f t="shared" ref="H46:K46" si="3">H43+H44-H45</f>
        <v>3.6149692106255316</v>
      </c>
      <c r="I46" s="677">
        <f t="shared" si="3"/>
        <v>3.4549692106255314</v>
      </c>
      <c r="J46" s="677">
        <f t="shared" si="3"/>
        <v>3.4549692106255314</v>
      </c>
      <c r="K46" s="677">
        <f t="shared" si="3"/>
        <v>0</v>
      </c>
      <c r="L46" s="677"/>
    </row>
    <row r="47" spans="1:12" x14ac:dyDescent="0.2">
      <c r="G47" s="676" t="s">
        <v>733</v>
      </c>
      <c r="H47" s="677">
        <f t="shared" ref="H47:K47" si="4">AVERAGE(H46,H43)</f>
        <v>1.8074846053127658</v>
      </c>
      <c r="I47" s="677">
        <f t="shared" si="4"/>
        <v>3.5349692106255315</v>
      </c>
      <c r="J47" s="677">
        <f t="shared" si="4"/>
        <v>3.4549692106255314</v>
      </c>
      <c r="K47" s="677">
        <f t="shared" si="4"/>
        <v>1.7274846053127657</v>
      </c>
      <c r="L47" s="677"/>
    </row>
    <row r="48" spans="1:12" x14ac:dyDescent="0.2">
      <c r="G48" s="676" t="s">
        <v>734</v>
      </c>
      <c r="H48" s="678">
        <f>E2</f>
        <v>9.2987671232876712E-2</v>
      </c>
      <c r="I48" s="678">
        <f>E16</f>
        <v>0.10065163934426231</v>
      </c>
      <c r="J48" s="678">
        <f>E30</f>
        <v>0.1045</v>
      </c>
      <c r="K48" s="678">
        <f>J48</f>
        <v>0.1045</v>
      </c>
      <c r="L48" s="677"/>
    </row>
    <row r="49" spans="7:12" x14ac:dyDescent="0.2">
      <c r="G49" s="676" t="s">
        <v>735</v>
      </c>
      <c r="H49" s="677">
        <f t="shared" ref="H49:K49" si="5">H47*H48</f>
        <v>0.1680737842373094</v>
      </c>
      <c r="I49" s="677">
        <f t="shared" si="5"/>
        <v>0.35580044608095263</v>
      </c>
      <c r="J49" s="677">
        <f t="shared" si="5"/>
        <v>0.36104428251036802</v>
      </c>
      <c r="K49" s="677">
        <f t="shared" si="5"/>
        <v>0.18052214125518401</v>
      </c>
      <c r="L49" s="679">
        <f>SUM(H49:K49)</f>
        <v>1.0654406540838139</v>
      </c>
    </row>
    <row r="50" spans="7:12" x14ac:dyDescent="0.2">
      <c r="G50" s="674"/>
      <c r="H50" s="674"/>
      <c r="I50" s="674"/>
      <c r="J50" s="674"/>
      <c r="K50" s="674"/>
      <c r="L50" s="674"/>
    </row>
    <row r="51" spans="7:12" x14ac:dyDescent="0.2">
      <c r="G51" s="673" t="s">
        <v>72</v>
      </c>
      <c r="H51" s="674"/>
      <c r="I51" s="674"/>
      <c r="J51" s="674"/>
      <c r="K51" s="674"/>
      <c r="L51" s="674"/>
    </row>
    <row r="52" spans="7:12" x14ac:dyDescent="0.2">
      <c r="G52" s="675" t="s">
        <v>729</v>
      </c>
      <c r="H52" s="675" t="s">
        <v>72</v>
      </c>
      <c r="I52" s="675" t="s">
        <v>73</v>
      </c>
      <c r="J52" s="675" t="s">
        <v>83</v>
      </c>
      <c r="K52" s="675" t="s">
        <v>176</v>
      </c>
      <c r="L52" s="680"/>
    </row>
    <row r="53" spans="7:12" x14ac:dyDescent="0.2">
      <c r="G53" s="676" t="s">
        <v>730</v>
      </c>
      <c r="H53" s="677">
        <v>0</v>
      </c>
      <c r="I53" s="677">
        <f>H56</f>
        <v>6.5248966366595766</v>
      </c>
      <c r="J53" s="677">
        <f>I56</f>
        <v>6.5248966366595766</v>
      </c>
      <c r="K53" s="677"/>
      <c r="L53" s="680"/>
    </row>
    <row r="54" spans="7:12" x14ac:dyDescent="0.2">
      <c r="G54" s="676" t="s">
        <v>134</v>
      </c>
      <c r="H54" s="749">
        <f>'Revenue Gap (Surplus)'!F7</f>
        <v>6.5248966366595766</v>
      </c>
      <c r="I54" s="677">
        <v>0</v>
      </c>
      <c r="J54" s="677">
        <v>0</v>
      </c>
      <c r="K54" s="677"/>
      <c r="L54" s="680"/>
    </row>
    <row r="55" spans="7:12" x14ac:dyDescent="0.2">
      <c r="G55" s="676" t="s">
        <v>731</v>
      </c>
      <c r="H55" s="677">
        <v>0</v>
      </c>
      <c r="I55" s="677">
        <v>0</v>
      </c>
      <c r="J55" s="677">
        <f>J53</f>
        <v>6.5248966366595766</v>
      </c>
      <c r="K55" s="677"/>
      <c r="L55" s="680"/>
    </row>
    <row r="56" spans="7:12" x14ac:dyDescent="0.2">
      <c r="G56" s="676" t="s">
        <v>732</v>
      </c>
      <c r="H56" s="677">
        <f t="shared" ref="H56:J56" si="6">H53+H54-H55</f>
        <v>6.5248966366595766</v>
      </c>
      <c r="I56" s="677">
        <f t="shared" si="6"/>
        <v>6.5248966366595766</v>
      </c>
      <c r="J56" s="677">
        <f t="shared" si="6"/>
        <v>0</v>
      </c>
      <c r="K56" s="677"/>
      <c r="L56" s="680"/>
    </row>
    <row r="57" spans="7:12" x14ac:dyDescent="0.2">
      <c r="G57" s="676" t="s">
        <v>733</v>
      </c>
      <c r="H57" s="677">
        <f t="shared" ref="H57:J57" si="7">AVERAGE(H56,H53)</f>
        <v>3.2624483183297883</v>
      </c>
      <c r="I57" s="677">
        <f t="shared" si="7"/>
        <v>6.5248966366595766</v>
      </c>
      <c r="J57" s="677">
        <f t="shared" si="7"/>
        <v>3.2624483183297883</v>
      </c>
      <c r="K57" s="677"/>
      <c r="L57" s="680"/>
    </row>
    <row r="58" spans="7:12" x14ac:dyDescent="0.2">
      <c r="G58" s="676" t="s">
        <v>734</v>
      </c>
      <c r="H58" s="678">
        <f>E16</f>
        <v>0.10065163934426231</v>
      </c>
      <c r="I58" s="678">
        <f>E30</f>
        <v>0.1045</v>
      </c>
      <c r="J58" s="678">
        <f>I58</f>
        <v>0.1045</v>
      </c>
      <c r="K58" s="677"/>
      <c r="L58" s="680"/>
    </row>
    <row r="59" spans="7:12" x14ac:dyDescent="0.2">
      <c r="G59" s="676" t="s">
        <v>735</v>
      </c>
      <c r="H59" s="677">
        <f t="shared" ref="H59:J59" si="8">H57*H58</f>
        <v>0.32837077151582494</v>
      </c>
      <c r="I59" s="677">
        <f t="shared" si="8"/>
        <v>0.68185169853092575</v>
      </c>
      <c r="J59" s="677">
        <f t="shared" si="8"/>
        <v>0.34092584926546288</v>
      </c>
      <c r="K59" s="679">
        <f>SUM(H59:J59)</f>
        <v>1.3511483193122134</v>
      </c>
      <c r="L59" s="680"/>
    </row>
  </sheetData>
  <mergeCells count="6">
    <mergeCell ref="D2:D15"/>
    <mergeCell ref="E2:E15"/>
    <mergeCell ref="D16:D29"/>
    <mergeCell ref="E16:E29"/>
    <mergeCell ref="D30:D38"/>
    <mergeCell ref="E30:E3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E3FA-8E22-44F8-B024-F57F066D6ECE}">
  <dimension ref="B2:G21"/>
  <sheetViews>
    <sheetView showGridLines="0" topLeftCell="A3" zoomScale="110" zoomScaleNormal="110" workbookViewId="0">
      <selection activeCell="F6" sqref="F6"/>
    </sheetView>
  </sheetViews>
  <sheetFormatPr defaultRowHeight="12.75" x14ac:dyDescent="0.2"/>
  <cols>
    <col min="1" max="2" width="9.140625" style="654"/>
    <col min="3" max="3" width="33.28515625" style="654" customWidth="1"/>
    <col min="4" max="4" width="11.42578125" style="654" customWidth="1"/>
    <col min="5" max="5" width="12.7109375" style="654" customWidth="1"/>
    <col min="6" max="6" width="13.7109375" style="654" customWidth="1"/>
    <col min="7" max="7" width="15.140625" style="654" customWidth="1"/>
    <col min="8" max="16384" width="9.140625" style="654"/>
  </cols>
  <sheetData>
    <row r="2" spans="2:7" ht="25.5" x14ac:dyDescent="0.2">
      <c r="B2" s="662" t="s">
        <v>1</v>
      </c>
      <c r="C2" s="662" t="s">
        <v>70</v>
      </c>
      <c r="D2" s="662" t="s">
        <v>426</v>
      </c>
      <c r="E2" s="662" t="s">
        <v>745</v>
      </c>
      <c r="F2" s="662" t="s">
        <v>746</v>
      </c>
      <c r="G2" s="662" t="s">
        <v>747</v>
      </c>
    </row>
    <row r="3" spans="2:7" ht="25.5" x14ac:dyDescent="0.2">
      <c r="B3" s="663">
        <v>1</v>
      </c>
      <c r="C3" s="664" t="s">
        <v>736</v>
      </c>
      <c r="D3" s="663" t="s">
        <v>137</v>
      </c>
      <c r="E3" s="667">
        <f>'F13'!K22</f>
        <v>108.68496921062554</v>
      </c>
      <c r="F3" s="667">
        <f>'F13'!K49</f>
        <v>107.53489663665957</v>
      </c>
      <c r="G3" s="667">
        <f>'F1 '!N22</f>
        <v>97.599306815777865</v>
      </c>
    </row>
    <row r="4" spans="2:7" ht="38.25" x14ac:dyDescent="0.2">
      <c r="B4" s="663">
        <v>2</v>
      </c>
      <c r="C4" s="664" t="s">
        <v>778</v>
      </c>
      <c r="D4" s="663" t="s">
        <v>144</v>
      </c>
      <c r="E4" s="667">
        <v>25.96</v>
      </c>
      <c r="F4" s="667">
        <f>39+0.93</f>
        <v>39.93</v>
      </c>
      <c r="G4" s="667">
        <f>41.79+0.93</f>
        <v>42.72</v>
      </c>
    </row>
    <row r="5" spans="2:7" ht="38.25" x14ac:dyDescent="0.2">
      <c r="B5" s="665">
        <v>3</v>
      </c>
      <c r="C5" s="666" t="s">
        <v>737</v>
      </c>
      <c r="D5" s="665" t="s">
        <v>738</v>
      </c>
      <c r="E5" s="668">
        <f>E3+E4</f>
        <v>134.64496921062553</v>
      </c>
      <c r="F5" s="668">
        <f t="shared" ref="F5:G5" si="0">F3+F4</f>
        <v>147.46489663665957</v>
      </c>
      <c r="G5" s="668">
        <f t="shared" si="0"/>
        <v>140.31930681577785</v>
      </c>
    </row>
    <row r="6" spans="2:7" x14ac:dyDescent="0.2">
      <c r="B6" s="663">
        <v>4</v>
      </c>
      <c r="C6" s="664" t="s">
        <v>774</v>
      </c>
      <c r="D6" s="663" t="s">
        <v>152</v>
      </c>
      <c r="E6" s="667">
        <v>131.03</v>
      </c>
      <c r="F6" s="667">
        <v>140.94</v>
      </c>
      <c r="G6" s="667">
        <v>139.55000000000001</v>
      </c>
    </row>
    <row r="7" spans="2:7" ht="25.5" x14ac:dyDescent="0.2">
      <c r="B7" s="663">
        <v>5</v>
      </c>
      <c r="C7" s="666" t="s">
        <v>739</v>
      </c>
      <c r="D7" s="665" t="s">
        <v>740</v>
      </c>
      <c r="E7" s="668">
        <f>E5-E6</f>
        <v>3.6149692106255316</v>
      </c>
      <c r="F7" s="668">
        <f t="shared" ref="F7:G7" si="1">F5-F6</f>
        <v>6.5248966366595766</v>
      </c>
      <c r="G7" s="668">
        <f t="shared" si="1"/>
        <v>0.76930681577783844</v>
      </c>
    </row>
    <row r="8" spans="2:7" ht="25.5" x14ac:dyDescent="0.2">
      <c r="B8" s="663">
        <v>6</v>
      </c>
      <c r="C8" s="664" t="s">
        <v>776</v>
      </c>
      <c r="D8" s="663" t="s">
        <v>156</v>
      </c>
      <c r="E8" s="667">
        <v>0.16</v>
      </c>
      <c r="F8" s="667"/>
      <c r="G8" s="667"/>
    </row>
    <row r="9" spans="2:7" ht="25.5" x14ac:dyDescent="0.2">
      <c r="B9" s="663">
        <v>7</v>
      </c>
      <c r="C9" s="664" t="s">
        <v>741</v>
      </c>
      <c r="D9" s="663" t="s">
        <v>161</v>
      </c>
      <c r="E9" s="667">
        <f>'Carrying Cost'!L49</f>
        <v>1.0654406540838139</v>
      </c>
      <c r="F9" s="667">
        <f>'Carrying Cost'!K59</f>
        <v>1.3511483193122134</v>
      </c>
      <c r="G9" s="667"/>
    </row>
    <row r="10" spans="2:7" ht="38.25" x14ac:dyDescent="0.2">
      <c r="B10" s="663">
        <v>8</v>
      </c>
      <c r="C10" s="666" t="s">
        <v>742</v>
      </c>
      <c r="D10" s="665" t="s">
        <v>775</v>
      </c>
      <c r="E10" s="668">
        <f>E7-E8+E9</f>
        <v>4.5204098647093449</v>
      </c>
      <c r="F10" s="668">
        <f t="shared" ref="F10:G10" si="2">F7-F8+F9</f>
        <v>7.87604495597179</v>
      </c>
      <c r="G10" s="668">
        <f t="shared" si="2"/>
        <v>0.76930681577783844</v>
      </c>
    </row>
    <row r="21" spans="3:3" ht="15.75" x14ac:dyDescent="0.25">
      <c r="C21" s="45"/>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C5EEE-DD99-40DE-A8FE-7B9DFFE94251}">
  <dimension ref="B3:L21"/>
  <sheetViews>
    <sheetView showGridLines="0" topLeftCell="C1" zoomScale="110" zoomScaleNormal="110" workbookViewId="0">
      <selection activeCell="D10" sqref="D10:H10"/>
    </sheetView>
  </sheetViews>
  <sheetFormatPr defaultRowHeight="12.75" x14ac:dyDescent="0.2"/>
  <cols>
    <col min="1" max="1" width="9.140625" style="654"/>
    <col min="2" max="2" width="7.42578125" style="654" bestFit="1" customWidth="1"/>
    <col min="3" max="3" width="69.140625" style="654" customWidth="1"/>
    <col min="4" max="8" width="13.28515625" style="654" customWidth="1"/>
    <col min="9" max="16384" width="9.140625" style="654"/>
  </cols>
  <sheetData>
    <row r="3" spans="2:12" ht="14.25" x14ac:dyDescent="0.2">
      <c r="B3" s="653" t="s">
        <v>1</v>
      </c>
      <c r="C3" s="653" t="s">
        <v>70</v>
      </c>
      <c r="D3" s="412" t="s">
        <v>83</v>
      </c>
      <c r="E3" s="412" t="s">
        <v>84</v>
      </c>
      <c r="F3" s="412" t="s">
        <v>85</v>
      </c>
      <c r="G3" s="412" t="s">
        <v>86</v>
      </c>
      <c r="H3" s="412" t="s">
        <v>87</v>
      </c>
    </row>
    <row r="4" spans="2:12" x14ac:dyDescent="0.2">
      <c r="B4" s="655">
        <v>1</v>
      </c>
      <c r="C4" s="656" t="s">
        <v>777</v>
      </c>
      <c r="D4" s="657">
        <f ca="1">'F1 '!P22</f>
        <v>98.441009607583368</v>
      </c>
      <c r="E4" s="657">
        <f ca="1">'F1 '!Q22</f>
        <v>66.441325656189875</v>
      </c>
      <c r="F4" s="657">
        <f ca="1">'F1 '!R22</f>
        <v>66.947941142201941</v>
      </c>
      <c r="G4" s="657">
        <f ca="1">'F1 '!S22</f>
        <v>67.583077589545383</v>
      </c>
      <c r="H4" s="657">
        <f ca="1">'F1 '!T22</f>
        <v>68.28812287103483</v>
      </c>
    </row>
    <row r="5" spans="2:12" x14ac:dyDescent="0.2">
      <c r="B5" s="655">
        <v>2</v>
      </c>
      <c r="C5" s="656" t="s">
        <v>743</v>
      </c>
      <c r="D5" s="657">
        <f>'Revenue Gap (Surplus)'!E7-'Revenue Gap (Surplus)'!E8</f>
        <v>3.4549692106255314</v>
      </c>
      <c r="E5" s="657"/>
      <c r="F5" s="657"/>
      <c r="G5" s="657"/>
      <c r="H5" s="657"/>
      <c r="I5" s="658"/>
    </row>
    <row r="6" spans="2:12" x14ac:dyDescent="0.2">
      <c r="B6" s="655">
        <v>3</v>
      </c>
      <c r="C6" s="656" t="s">
        <v>748</v>
      </c>
      <c r="D6" s="657">
        <f>'Revenue Gap (Surplus)'!E9</f>
        <v>1.0654406540838139</v>
      </c>
      <c r="E6" s="657"/>
      <c r="F6" s="657"/>
      <c r="G6" s="657"/>
      <c r="H6" s="657"/>
      <c r="L6" s="658"/>
    </row>
    <row r="7" spans="2:12" x14ac:dyDescent="0.2">
      <c r="B7" s="655">
        <v>4</v>
      </c>
      <c r="C7" s="656" t="s">
        <v>749</v>
      </c>
      <c r="D7" s="657">
        <f>'Revenue Gap (Surplus)'!F7</f>
        <v>6.5248966366595766</v>
      </c>
      <c r="E7" s="657"/>
      <c r="F7" s="657"/>
      <c r="G7" s="657"/>
      <c r="H7" s="657"/>
      <c r="L7" s="658"/>
    </row>
    <row r="8" spans="2:12" x14ac:dyDescent="0.2">
      <c r="B8" s="655">
        <v>5</v>
      </c>
      <c r="C8" s="656" t="s">
        <v>750</v>
      </c>
      <c r="D8" s="657">
        <f>'Revenue Gap (Surplus)'!F9</f>
        <v>1.3511483193122134</v>
      </c>
      <c r="E8" s="657"/>
      <c r="F8" s="657"/>
      <c r="G8" s="657"/>
      <c r="H8" s="657"/>
    </row>
    <row r="9" spans="2:12" x14ac:dyDescent="0.2">
      <c r="B9" s="655">
        <v>6</v>
      </c>
      <c r="C9" s="656" t="s">
        <v>751</v>
      </c>
      <c r="D9" s="657">
        <f>'Revenue Gap (Surplus)'!G7</f>
        <v>0.76930681577783844</v>
      </c>
      <c r="E9" s="657"/>
      <c r="F9" s="657"/>
      <c r="G9" s="657"/>
      <c r="H9" s="657"/>
    </row>
    <row r="10" spans="2:12" x14ac:dyDescent="0.2">
      <c r="B10" s="659">
        <v>7</v>
      </c>
      <c r="C10" s="660" t="s">
        <v>744</v>
      </c>
      <c r="D10" s="661">
        <f ca="1">SUM(D4:D9)</f>
        <v>111.60677124404235</v>
      </c>
      <c r="E10" s="661">
        <f ca="1">SUM(E4:E9)</f>
        <v>66.441325656189875</v>
      </c>
      <c r="F10" s="661">
        <f ca="1">SUM(F4:F9)</f>
        <v>66.947941142201941</v>
      </c>
      <c r="G10" s="661">
        <f ca="1">SUM(G4:G9)</f>
        <v>67.583077589545383</v>
      </c>
      <c r="H10" s="661">
        <f ca="1">SUM(H4:H9)</f>
        <v>68.28812287103483</v>
      </c>
    </row>
    <row r="11" spans="2:12" x14ac:dyDescent="0.2">
      <c r="D11" s="658"/>
      <c r="E11" s="658"/>
      <c r="F11" s="658"/>
      <c r="G11" s="658"/>
    </row>
    <row r="12" spans="2:12" x14ac:dyDescent="0.2">
      <c r="D12" s="658"/>
      <c r="E12" s="658"/>
      <c r="F12" s="658"/>
      <c r="G12" s="658"/>
    </row>
    <row r="13" spans="2:12" x14ac:dyDescent="0.2">
      <c r="D13" s="658"/>
      <c r="E13" s="658"/>
      <c r="F13" s="658"/>
      <c r="G13" s="658"/>
    </row>
    <row r="21" spans="3:3" ht="15.75" x14ac:dyDescent="0.25">
      <c r="C21" s="45"/>
    </row>
  </sheetData>
  <pageMargins left="0.7" right="0.7" top="0.75" bottom="0.75" header="0.3" footer="0.3"/>
  <pageSetup paperSize="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15</vt:i4>
      </vt:variant>
    </vt:vector>
  </HeadingPairs>
  <TitlesOfParts>
    <vt:vector size="53" baseType="lpstr">
      <vt:lpstr>Index</vt:lpstr>
      <vt:lpstr>F1 </vt:lpstr>
      <vt:lpstr>F2</vt:lpstr>
      <vt:lpstr>F2.1 </vt:lpstr>
      <vt:lpstr>F2.2</vt:lpstr>
      <vt:lpstr>F2.3</vt:lpstr>
      <vt:lpstr>F2.4</vt:lpstr>
      <vt:lpstr>F2.5</vt:lpstr>
      <vt:lpstr>F3</vt:lpstr>
      <vt:lpstr>F3.1</vt:lpstr>
      <vt:lpstr>F3.2</vt:lpstr>
      <vt:lpstr>F3.3</vt:lpstr>
      <vt:lpstr>F4</vt:lpstr>
      <vt:lpstr>F4.1 (E) Exisiting</vt:lpstr>
      <vt:lpstr>F4.1 (N) New</vt:lpstr>
      <vt:lpstr>F5</vt:lpstr>
      <vt:lpstr>F6</vt:lpstr>
      <vt:lpstr>F7</vt:lpstr>
      <vt:lpstr>F8</vt:lpstr>
      <vt:lpstr>F9</vt:lpstr>
      <vt:lpstr>F10</vt:lpstr>
      <vt:lpstr>F11</vt:lpstr>
      <vt:lpstr>F12</vt:lpstr>
      <vt:lpstr>F13</vt:lpstr>
      <vt:lpstr>F14.1</vt:lpstr>
      <vt:lpstr>F14.2</vt:lpstr>
      <vt:lpstr>F14.3</vt:lpstr>
      <vt:lpstr>F14.4</vt:lpstr>
      <vt:lpstr>F14.5</vt:lpstr>
      <vt:lpstr>F14.6</vt:lpstr>
      <vt:lpstr>F 14.7</vt:lpstr>
      <vt:lpstr>F14.8</vt:lpstr>
      <vt:lpstr>F14.9</vt:lpstr>
      <vt:lpstr>F15 - Extra</vt:lpstr>
      <vt:lpstr>F15</vt:lpstr>
      <vt:lpstr>Carrying Cost</vt:lpstr>
      <vt:lpstr>Revenue Gap (Surplus)</vt:lpstr>
      <vt:lpstr>InSTS Revenue</vt:lpstr>
      <vt:lpstr>'F1 '!Print_Area</vt:lpstr>
      <vt:lpstr>'F2.1 '!Print_Area</vt:lpstr>
      <vt:lpstr>F3.1!Print_Area</vt:lpstr>
      <vt:lpstr>F3.2!Print_Area</vt:lpstr>
      <vt:lpstr>F3.3!Print_Area</vt:lpstr>
      <vt:lpstr>'F4'!Print_Area</vt:lpstr>
      <vt:lpstr>'F4.1 (E) Exisiting'!Print_Area</vt:lpstr>
      <vt:lpstr>'F4.1 (N) New'!Print_Area</vt:lpstr>
      <vt:lpstr>'F5'!Print_Area</vt:lpstr>
      <vt:lpstr>'F6'!Print_Area</vt:lpstr>
      <vt:lpstr>'F7'!Print_Area</vt:lpstr>
      <vt:lpstr>'F9'!Print_Area</vt:lpstr>
      <vt:lpstr>'F4'!Print_Titles</vt:lpstr>
      <vt:lpstr>'F4.1 (E) Exisiting'!Print_Titles</vt:lpstr>
      <vt:lpstr>'F4.1 (N) New'!Print_Titles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Naresh.Desai@adani.com</dc:creator>
  <cp:keywords/>
  <dc:description/>
  <cp:lastModifiedBy>Harsh Rana</cp:lastModifiedBy>
  <cp:revision/>
  <cp:lastPrinted>2024-11-26T08:59:10Z</cp:lastPrinted>
  <dcterms:created xsi:type="dcterms:W3CDTF">2004-07-28T05:30:50Z</dcterms:created>
  <dcterms:modified xsi:type="dcterms:W3CDTF">2024-11-28T09:42:48Z</dcterms:modified>
  <cp:category/>
  <cp:contentStatus/>
</cp:coreProperties>
</file>